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45" tabRatio="628" activeTab="2"/>
  </bookViews>
  <sheets>
    <sheet name="参加チーム名" sheetId="1" r:id="rId1"/>
    <sheet name="タイムスケジュール" sheetId="2" r:id="rId2"/>
    <sheet name="リーグ表" sheetId="3" r:id="rId3"/>
    <sheet name="決勝トーナメント表" sheetId="4" r:id="rId4"/>
  </sheets>
  <definedNames>
    <definedName name="_xlnm.Print_Area" localSheetId="1">'タイムスケジュール'!$A$1:$AJ$65</definedName>
    <definedName name="_xlnm.Print_Area" localSheetId="2">'リーグ表'!$A$1:$BM$68</definedName>
    <definedName name="_xlnm.Print_Area" localSheetId="3">'決勝トーナメント表'!$A$1:$CV$26</definedName>
    <definedName name="_xlnm.Print_Area" localSheetId="0">'参加チーム名'!$A$1:$I$36</definedName>
  </definedNames>
  <calcPr fullCalcOnLoad="1"/>
</workbook>
</file>

<file path=xl/comments1.xml><?xml version="1.0" encoding="utf-8"?>
<comments xmlns="http://schemas.openxmlformats.org/spreadsheetml/2006/main">
  <authors>
    <author>下水道室</author>
  </authors>
  <commentList>
    <comment ref="D1" authorId="0">
      <text>
        <r>
          <rPr>
            <b/>
            <sz val="9"/>
            <rFont val="ＭＳ Ｐゴシック"/>
            <family val="3"/>
          </rPr>
          <t>大会名を記入ください
後のリーグ表・トーナメント表に使用します</t>
        </r>
      </text>
    </comment>
    <comment ref="G2" authorId="0">
      <text>
        <r>
          <rPr>
            <b/>
            <sz val="9"/>
            <rFont val="ＭＳ Ｐゴシック"/>
            <family val="3"/>
          </rPr>
          <t>大会の会場名を記入してください</t>
        </r>
      </text>
    </comment>
  </commentList>
</comments>
</file>

<file path=xl/sharedStrings.xml><?xml version="1.0" encoding="utf-8"?>
<sst xmlns="http://schemas.openxmlformats.org/spreadsheetml/2006/main" count="991" uniqueCount="343">
  <si>
    <t>勝点</t>
  </si>
  <si>
    <t>順位</t>
  </si>
  <si>
    <t>大会名</t>
  </si>
  <si>
    <t>-</t>
  </si>
  <si>
    <t>チーム名</t>
  </si>
  <si>
    <t>勝-分-敗</t>
  </si>
  <si>
    <t>準優勝</t>
  </si>
  <si>
    <t>優　勝</t>
  </si>
  <si>
    <t>勝点×100+内野数</t>
  </si>
  <si>
    <t>第３位</t>
  </si>
  <si>
    <t>B1</t>
  </si>
  <si>
    <t>C1</t>
  </si>
  <si>
    <t>D1</t>
  </si>
  <si>
    <t>B2</t>
  </si>
  <si>
    <t>（左側）　　　審判席から見て左右に整列　　　（右側）</t>
  </si>
  <si>
    <t>試合</t>
  </si>
  <si>
    <t>時間</t>
  </si>
  <si>
    <t>対</t>
  </si>
  <si>
    <t>準々決</t>
  </si>
  <si>
    <t>準決勝</t>
  </si>
  <si>
    <t>休憩１０分　　トーナメントの遅延で短縮する場合があります</t>
  </si>
  <si>
    <t>決勝</t>
  </si>
  <si>
    <t>終了予定</t>
  </si>
  <si>
    <t>No.</t>
  </si>
  <si>
    <t>No.</t>
  </si>
  <si>
    <t>内野数</t>
  </si>
  <si>
    <t>県名</t>
  </si>
  <si>
    <t>住所</t>
  </si>
  <si>
    <t>-</t>
  </si>
  <si>
    <t>-</t>
  </si>
  <si>
    <t>-</t>
  </si>
  <si>
    <t>A1</t>
  </si>
  <si>
    <t>A2</t>
  </si>
  <si>
    <t>A3</t>
  </si>
  <si>
    <t>A4</t>
  </si>
  <si>
    <t>B3</t>
  </si>
  <si>
    <t>C2</t>
  </si>
  <si>
    <t>C3</t>
  </si>
  <si>
    <t>B2</t>
  </si>
  <si>
    <t>D3</t>
  </si>
  <si>
    <t>B4</t>
  </si>
  <si>
    <t>C4</t>
  </si>
  <si>
    <t>D4</t>
  </si>
  <si>
    <t>Aリーグ</t>
  </si>
  <si>
    <t>D2</t>
  </si>
  <si>
    <t>代表者</t>
  </si>
  <si>
    <t>監督</t>
  </si>
  <si>
    <t>キャプテン名</t>
  </si>
  <si>
    <t>ｺｰﾄ</t>
  </si>
  <si>
    <t>ﾘｰｸﾞ</t>
  </si>
  <si>
    <t>No.</t>
  </si>
  <si>
    <t>野口　秀行</t>
  </si>
  <si>
    <t>太田　礼子</t>
  </si>
  <si>
    <t>湯田　　完</t>
  </si>
  <si>
    <t>菅原　昭弘</t>
  </si>
  <si>
    <t>屋名田　秀昭　</t>
  </si>
  <si>
    <t>芳賀　利和</t>
  </si>
  <si>
    <t>小野　和弘</t>
  </si>
  <si>
    <t>内桶　克之</t>
  </si>
  <si>
    <t>遠藤　幸信</t>
  </si>
  <si>
    <t>福田　一美</t>
  </si>
  <si>
    <t>一条　政浩</t>
  </si>
  <si>
    <t>亀山　敏幸</t>
  </si>
  <si>
    <t>斉藤　和彦</t>
  </si>
  <si>
    <t>味田　克博</t>
  </si>
  <si>
    <t>D2</t>
  </si>
  <si>
    <t>A2</t>
  </si>
  <si>
    <t>C2</t>
  </si>
  <si>
    <t>A3</t>
  </si>
  <si>
    <t>B4</t>
  </si>
  <si>
    <t>D4</t>
  </si>
  <si>
    <t>B3</t>
  </si>
  <si>
    <t>A4</t>
  </si>
  <si>
    <t>C4</t>
  </si>
  <si>
    <t>D3</t>
  </si>
  <si>
    <t>１回戦</t>
  </si>
  <si>
    <t>２回戦</t>
  </si>
  <si>
    <t>A1</t>
  </si>
  <si>
    <t>-</t>
  </si>
  <si>
    <t>チャレンジ
決勝</t>
  </si>
  <si>
    <t>Aコート</t>
  </si>
  <si>
    <t>Ａコート</t>
  </si>
  <si>
    <r>
      <t>Ｂ</t>
    </r>
    <r>
      <rPr>
        <sz val="11"/>
        <rFont val="ＭＳ Ｐゴシック"/>
        <family val="3"/>
      </rPr>
      <t>コート</t>
    </r>
  </si>
  <si>
    <t>A5</t>
  </si>
  <si>
    <t>A6</t>
  </si>
  <si>
    <t>ゴジラカップ２０１０inすかがわ</t>
  </si>
  <si>
    <t>Ｂコート</t>
  </si>
  <si>
    <t>Ｃコート</t>
  </si>
  <si>
    <t>須賀川アリーナ</t>
  </si>
  <si>
    <t>１日目</t>
  </si>
  <si>
    <t>２日目</t>
  </si>
  <si>
    <t>A1</t>
  </si>
  <si>
    <t>A7</t>
  </si>
  <si>
    <t>A8</t>
  </si>
  <si>
    <t>A9</t>
  </si>
  <si>
    <t>A10</t>
  </si>
  <si>
    <t>A11</t>
  </si>
  <si>
    <t>A12</t>
  </si>
  <si>
    <t>A13</t>
  </si>
  <si>
    <t>A14</t>
  </si>
  <si>
    <t>A16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</si>
  <si>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</si>
  <si>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</si>
  <si>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</si>
  <si>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</si>
  <si>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</si>
  <si>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</si>
  <si>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</si>
  <si>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</si>
  <si>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</si>
  <si>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</si>
  <si>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</si>
  <si>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</si>
  <si>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</si>
  <si>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</si>
  <si>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</si>
  <si>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</si>
  <si>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</si>
  <si>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</si>
  <si>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</si>
  <si>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</si>
  <si>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A
1</t>
  </si>
  <si>
    <t>A
2</t>
  </si>
  <si>
    <t>A
4</t>
  </si>
  <si>
    <t>A
5</t>
  </si>
  <si>
    <t>A
7</t>
  </si>
  <si>
    <t>A
13</t>
  </si>
  <si>
    <t>B
12</t>
  </si>
  <si>
    <t>B
13</t>
  </si>
  <si>
    <t>B
14</t>
  </si>
  <si>
    <t>C
6</t>
  </si>
  <si>
    <t>B16</t>
  </si>
  <si>
    <t>D5</t>
  </si>
  <si>
    <t>Jr</t>
  </si>
  <si>
    <t>Jr決勝</t>
  </si>
  <si>
    <t>チ準決</t>
  </si>
  <si>
    <t>チ準々</t>
  </si>
  <si>
    <t>D5</t>
  </si>
  <si>
    <t>-</t>
  </si>
  <si>
    <t>A
3</t>
  </si>
  <si>
    <t>B
1</t>
  </si>
  <si>
    <t>B
2</t>
  </si>
  <si>
    <t>B
3</t>
  </si>
  <si>
    <t>B
4</t>
  </si>
  <si>
    <t>B
5</t>
  </si>
  <si>
    <t>B
8</t>
  </si>
  <si>
    <t>B
9</t>
  </si>
  <si>
    <t>A
11</t>
  </si>
  <si>
    <t>A
9</t>
  </si>
  <si>
    <t>A
10</t>
  </si>
  <si>
    <t>A
12</t>
  </si>
  <si>
    <t>A15</t>
  </si>
  <si>
    <t>A17</t>
  </si>
  <si>
    <t>B15</t>
  </si>
  <si>
    <t>B17</t>
  </si>
  <si>
    <t>B18</t>
  </si>
  <si>
    <t>C15</t>
  </si>
  <si>
    <t>C16</t>
  </si>
  <si>
    <t>C17</t>
  </si>
  <si>
    <t>A
15</t>
  </si>
  <si>
    <t>B
15</t>
  </si>
  <si>
    <t>A
16</t>
  </si>
  <si>
    <t>B
17</t>
  </si>
  <si>
    <t>B
18</t>
  </si>
  <si>
    <t>ジュニア</t>
  </si>
  <si>
    <t>A5</t>
  </si>
  <si>
    <t>B5</t>
  </si>
  <si>
    <t>C5</t>
  </si>
  <si>
    <t>A6</t>
  </si>
  <si>
    <t>B6</t>
  </si>
  <si>
    <t>C6</t>
  </si>
  <si>
    <t>（ジュニア2日間計）</t>
  </si>
  <si>
    <t>-</t>
  </si>
  <si>
    <t>☆ジュニアの部　リーグ戦</t>
  </si>
  <si>
    <t>D1</t>
  </si>
  <si>
    <t>C3</t>
  </si>
  <si>
    <t>D6</t>
  </si>
  <si>
    <t>A</t>
  </si>
  <si>
    <t>福島県</t>
  </si>
  <si>
    <t>ブルースターキング</t>
  </si>
  <si>
    <t>埼玉県</t>
  </si>
  <si>
    <t>岩槻・Ｆ・ビクトリー</t>
  </si>
  <si>
    <t>茨城県</t>
  </si>
  <si>
    <t>ツーリーフ</t>
  </si>
  <si>
    <t>宮城県</t>
  </si>
  <si>
    <t>栗生ファイターズ</t>
  </si>
  <si>
    <t>須賀川ブルーインパルス</t>
  </si>
  <si>
    <r>
      <t>A</t>
    </r>
    <r>
      <rPr>
        <sz val="11"/>
        <rFont val="ＭＳ Ｐゴシック"/>
        <family val="3"/>
      </rPr>
      <t>oiトップガン</t>
    </r>
  </si>
  <si>
    <r>
      <t>P</t>
    </r>
    <r>
      <rPr>
        <sz val="11"/>
        <rFont val="ＭＳ Ｐゴシック"/>
        <family val="3"/>
      </rPr>
      <t>chans</t>
    </r>
  </si>
  <si>
    <t>B</t>
  </si>
  <si>
    <t>茨城県</t>
  </si>
  <si>
    <t>吉田☆ラッキースターズ</t>
  </si>
  <si>
    <t>城北ジェイソンズ</t>
  </si>
  <si>
    <t>宮城県</t>
  </si>
  <si>
    <t>岩沼西ファイターズ</t>
  </si>
  <si>
    <t>ＷＡＮＯドリームズ</t>
  </si>
  <si>
    <t>白二ビクトリー</t>
  </si>
  <si>
    <t>バイオレンス国田</t>
  </si>
  <si>
    <t>C</t>
  </si>
  <si>
    <t>群馬県</t>
  </si>
  <si>
    <t>新里フェニックス</t>
  </si>
  <si>
    <t>新鶴ファイターズ</t>
  </si>
  <si>
    <t>いいのフェニックス</t>
  </si>
  <si>
    <t>アルバルクキッズ</t>
  </si>
  <si>
    <t>鳥川ライジングファルコン</t>
  </si>
  <si>
    <t>永盛ミュートスキッズ</t>
  </si>
  <si>
    <t>三の丸フレンドリーキッズ</t>
  </si>
  <si>
    <t>ＮＳＯミラクルファイターズ</t>
  </si>
  <si>
    <t>千葉県</t>
  </si>
  <si>
    <t>千葉ドラーズ</t>
  </si>
  <si>
    <t>須賀川ゴジラキッズＤＢＣ</t>
  </si>
  <si>
    <t>笠間ピュアスターズ</t>
  </si>
  <si>
    <t>原小ファイターズ</t>
  </si>
  <si>
    <t>キッズソルジャー</t>
  </si>
  <si>
    <t>城西レッドウイングス</t>
  </si>
  <si>
    <t>ブルースターキング騎士</t>
  </si>
  <si>
    <t>ＪＮ星人</t>
  </si>
  <si>
    <r>
      <t>バイオレンス国田J</t>
    </r>
    <r>
      <rPr>
        <sz val="11"/>
        <rFont val="ＭＳ Ｐゴシック"/>
        <family val="3"/>
      </rPr>
      <t>r</t>
    </r>
  </si>
  <si>
    <t>白二ビクトリ☆ＲＵＮ</t>
  </si>
  <si>
    <t>仁井田チャレンジキッズ</t>
  </si>
  <si>
    <t>Bリーグ</t>
  </si>
  <si>
    <t>Cリーグ</t>
  </si>
  <si>
    <t>Dリーグ</t>
  </si>
  <si>
    <t>D</t>
  </si>
  <si>
    <t>E</t>
  </si>
  <si>
    <t>Ｅリーグ(ジュニア1日目）</t>
  </si>
  <si>
    <t>Ｅリーグ(ジュニア2日目）</t>
  </si>
  <si>
    <t>Ｅリーグ(ジュニア1日目+2日目）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</si>
  <si>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</si>
  <si>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</si>
  <si>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</si>
  <si>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</si>
  <si>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</si>
  <si>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</si>
  <si>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</si>
  <si>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</si>
  <si>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</si>
  <si>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</si>
  <si>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</si>
  <si>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</si>
  <si>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</si>
  <si>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</si>
  <si>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(17)</t>
  </si>
  <si>
    <t>(18)</t>
  </si>
  <si>
    <t>(19)</t>
  </si>
  <si>
    <t>(20)</t>
  </si>
  <si>
    <t>(21)</t>
  </si>
  <si>
    <t>jr</t>
  </si>
  <si>
    <t>A
6</t>
  </si>
  <si>
    <t>C
1</t>
  </si>
  <si>
    <t>C
2</t>
  </si>
  <si>
    <t>C
3</t>
  </si>
  <si>
    <t>C
4</t>
  </si>
  <si>
    <t>B
6</t>
  </si>
  <si>
    <t>B
7</t>
  </si>
  <si>
    <t>C
5</t>
  </si>
  <si>
    <t>A
8</t>
  </si>
  <si>
    <t>B
10</t>
  </si>
  <si>
    <t>B
11</t>
  </si>
  <si>
    <t>A
14</t>
  </si>
  <si>
    <t>A
17</t>
  </si>
  <si>
    <t>B
16</t>
  </si>
  <si>
    <t>C
17</t>
  </si>
  <si>
    <t>昼休み休憩（６０分）　※トーナメントの遅延により短縮する場合があります</t>
  </si>
  <si>
    <t>昼休み休憩（６０分）　※リーグの遅延により短縮する場合があります</t>
  </si>
  <si>
    <t>準決勝</t>
  </si>
  <si>
    <t>D6</t>
  </si>
  <si>
    <t>D7</t>
  </si>
  <si>
    <t>A7</t>
  </si>
  <si>
    <t>B7</t>
  </si>
  <si>
    <t>C7</t>
  </si>
  <si>
    <t>D7</t>
  </si>
  <si>
    <t>A1敗</t>
  </si>
  <si>
    <t>A2敗</t>
  </si>
  <si>
    <t>A3敗</t>
  </si>
  <si>
    <t>A4敗</t>
  </si>
  <si>
    <t>A5敗</t>
  </si>
  <si>
    <t>B1敗</t>
  </si>
  <si>
    <t>B2敗</t>
  </si>
  <si>
    <t>B5敗</t>
  </si>
  <si>
    <t>B3敗</t>
  </si>
  <si>
    <t>B4敗</t>
  </si>
  <si>
    <t>C1敗</t>
  </si>
  <si>
    <t>C2敗</t>
  </si>
  <si>
    <t>C3敗</t>
  </si>
  <si>
    <t>C4敗</t>
  </si>
  <si>
    <t>B6敗</t>
  </si>
  <si>
    <t>C6敗</t>
  </si>
  <si>
    <t>Ａ３の敗者</t>
  </si>
  <si>
    <t>Ａ２の敗者</t>
  </si>
  <si>
    <t>Ａ１の敗者</t>
  </si>
  <si>
    <t>Ａ４の敗者</t>
  </si>
  <si>
    <t>Ｂ１の敗者</t>
  </si>
  <si>
    <t>Ｂ２の敗者</t>
  </si>
  <si>
    <t>Ａ５の敗者</t>
  </si>
  <si>
    <t>Ｂ５の敗者</t>
  </si>
  <si>
    <t>Ｂ３の敗者</t>
  </si>
  <si>
    <t>Ｂ４の敗者</t>
  </si>
  <si>
    <t>Ｃ１の敗者</t>
  </si>
  <si>
    <t>Ｃ２の敗者</t>
  </si>
  <si>
    <t>Ｃ３の敗者</t>
  </si>
  <si>
    <t>Ｃ４の敗者</t>
  </si>
  <si>
    <t>Ｂ６の敗者</t>
  </si>
  <si>
    <t>Ｃ６の敗者</t>
  </si>
  <si>
    <t>Aリーグ１位</t>
  </si>
  <si>
    <t>Ｃリーグ６位</t>
  </si>
  <si>
    <t>Dリーグ４位</t>
  </si>
  <si>
    <t>Bリーグ３位</t>
  </si>
  <si>
    <t>Ａリーグ５位</t>
  </si>
  <si>
    <t>Bリーグ７位</t>
  </si>
  <si>
    <t>Ｃリーグ２位</t>
  </si>
  <si>
    <t>Dリーグ２位</t>
  </si>
  <si>
    <t>Aリーグ７位</t>
  </si>
  <si>
    <t>Ｂリーグ５位</t>
  </si>
  <si>
    <t>Aリーグ３位</t>
  </si>
  <si>
    <t>Ｃリーグ４位</t>
  </si>
  <si>
    <t>Dリーグ６位</t>
  </si>
  <si>
    <t>Ｂリーグ１位</t>
  </si>
  <si>
    <t>Ｃリーグ１位</t>
  </si>
  <si>
    <t>Ａリーグ６位</t>
  </si>
  <si>
    <t>Ｂリーグ４位</t>
  </si>
  <si>
    <t>Dリーグ３位</t>
  </si>
  <si>
    <t>Ｃリーグ５位</t>
  </si>
  <si>
    <t>Dリーグ７位</t>
  </si>
  <si>
    <t>Ａリーグ２位</t>
  </si>
  <si>
    <t>Bリーグ２位</t>
  </si>
  <si>
    <t>Cリーグ７位</t>
  </si>
  <si>
    <t>Dリーグ５位</t>
  </si>
  <si>
    <t>Cリーグ３位</t>
  </si>
  <si>
    <t>Ａリーグ４位</t>
  </si>
  <si>
    <t>Bリーグ６位</t>
  </si>
  <si>
    <t>Dリーグ１位</t>
  </si>
  <si>
    <r>
      <t>A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コート</t>
    </r>
  </si>
  <si>
    <t>Ｃコート</t>
  </si>
  <si>
    <t>チャ決勝</t>
  </si>
  <si>
    <t>財団法人東邦銀行文化財団助成事業</t>
  </si>
  <si>
    <r>
      <t>本宮ドッジボール</t>
    </r>
    <r>
      <rPr>
        <sz val="11"/>
        <rFont val="ＭＳ Ｐゴシック"/>
        <family val="3"/>
      </rPr>
      <t>スポーツ少年団</t>
    </r>
  </si>
  <si>
    <t>(8)</t>
  </si>
  <si>
    <t>(8)</t>
  </si>
  <si>
    <t>(7)</t>
  </si>
  <si>
    <t>(8)</t>
  </si>
  <si>
    <t>(7)</t>
  </si>
  <si>
    <t>(9)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</si>
</sst>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_ "/>
    <numFmt numFmtId="190" formatCode="0.00_);[Red]\(0.00\)"/>
    <numFmt numFmtId="191" formatCode="0_);[Red]\(0\)"/>
    <numFmt numFmtId="192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i/>
      <sz val="10"/>
      <name val="ＭＳ Ｐゴシック"/>
      <family val="3"/>
    </font>
    <font>
      <sz val="20"/>
      <name val="ＭＳ Ｐゴシック"/>
      <family val="3"/>
    </font>
    <font>
      <i/>
      <sz val="9"/>
      <name val="ＭＳ Ｐゴシック"/>
      <family val="3"/>
    </font>
    <font>
      <i/>
      <sz val="11"/>
      <name val="ＭＳ Ｐゴシック"/>
      <family val="3"/>
    </font>
    <font>
      <strike/>
      <sz val="11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2"/>
      </right>
      <top>
        <color indexed="63"/>
      </top>
      <bottom style="hair"/>
    </border>
    <border>
      <left>
        <color indexed="63"/>
      </left>
      <right style="thick">
        <color indexed="12"/>
      </right>
      <top style="hair">
        <color indexed="18"/>
      </top>
      <bottom>
        <color indexed="63"/>
      </bottom>
    </border>
    <border>
      <left>
        <color indexed="63"/>
      </left>
      <right style="thick">
        <color indexed="12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hair"/>
      <right style="hair"/>
      <top style="hair"/>
      <bottom style="hair"/>
    </border>
    <border>
      <left style="thick">
        <color indexed="12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2"/>
      </left>
      <right>
        <color indexed="63"/>
      </right>
      <top style="hair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 quotePrefix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top" textRotation="180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top" textRotation="18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center" vertical="top" textRotation="180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textRotation="18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9" fontId="6" fillId="0" borderId="14" xfId="15" applyFont="1" applyBorder="1" applyAlignment="1">
      <alignment/>
    </xf>
    <xf numFmtId="0" fontId="6" fillId="0" borderId="15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20" fontId="1" fillId="0" borderId="0" xfId="0" applyNumberFormat="1" applyFont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20" fontId="0" fillId="0" borderId="3" xfId="0" applyNumberFormat="1" applyFill="1" applyBorder="1" applyAlignment="1">
      <alignment/>
    </xf>
    <xf numFmtId="20" fontId="1" fillId="0" borderId="0" xfId="0" applyNumberFormat="1" applyFont="1" applyFill="1" applyAlignment="1" applyProtection="1">
      <alignment/>
      <protection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20" fontId="0" fillId="0" borderId="3" xfId="0" applyNumberFormat="1" applyBorder="1" applyAlignment="1">
      <alignment/>
    </xf>
    <xf numFmtId="0" fontId="0" fillId="0" borderId="21" xfId="0" applyBorder="1" applyAlignment="1">
      <alignment horizontal="center"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8" fillId="0" borderId="1" xfId="0" applyFont="1" applyBorder="1" applyAlignment="1">
      <alignment/>
    </xf>
    <xf numFmtId="2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0" xfId="0" applyBorder="1" applyAlignment="1">
      <alignment horizontal="center"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2" borderId="0" xfId="0" applyFont="1" applyFill="1" applyBorder="1" applyAlignment="1" applyProtection="1">
      <alignment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2" fillId="0" borderId="25" xfId="0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9" fontId="6" fillId="0" borderId="0" xfId="15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9" fontId="6" fillId="0" borderId="9" xfId="15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31" xfId="0" applyFont="1" applyBorder="1" applyAlignment="1">
      <alignment vertical="top" wrapText="1"/>
    </xf>
    <xf numFmtId="0" fontId="9" fillId="0" borderId="24" xfId="0" applyFont="1" applyFill="1" applyBorder="1" applyAlignment="1">
      <alignment shrinkToFit="1"/>
    </xf>
    <xf numFmtId="0" fontId="0" fillId="0" borderId="6" xfId="0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9" fillId="0" borderId="21" xfId="0" applyNumberFormat="1" applyFont="1" applyBorder="1" applyAlignment="1">
      <alignment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2" fillId="2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 horizontal="center"/>
      <protection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Alignment="1">
      <alignment horizontal="left"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0" xfId="0" applyAlignment="1">
      <alignment horizontal="center" shrinkToFit="1"/>
    </xf>
    <xf numFmtId="58" fontId="14" fillId="0" borderId="0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20" fontId="0" fillId="0" borderId="0" xfId="0" applyNumberFormat="1" applyBorder="1" applyAlignment="1">
      <alignment/>
    </xf>
    <xf numFmtId="0" fontId="23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37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top" textRotation="180" wrapText="1"/>
    </xf>
    <xf numFmtId="0" fontId="6" fillId="0" borderId="37" xfId="0" applyFont="1" applyBorder="1" applyAlignment="1">
      <alignment horizontal="center"/>
    </xf>
    <xf numFmtId="0" fontId="0" fillId="0" borderId="19" xfId="0" applyBorder="1" applyAlignment="1" applyProtection="1">
      <alignment vertical="center"/>
      <protection/>
    </xf>
    <xf numFmtId="0" fontId="9" fillId="0" borderId="1" xfId="0" applyFont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20" fontId="0" fillId="0" borderId="0" xfId="0" applyNumberFormat="1" applyAlignment="1">
      <alignment horizontal="center"/>
    </xf>
    <xf numFmtId="0" fontId="0" fillId="0" borderId="3" xfId="0" applyBorder="1" applyAlignment="1" quotePrefix="1">
      <alignment horizontal="center"/>
    </xf>
    <xf numFmtId="0" fontId="21" fillId="4" borderId="3" xfId="0" applyFont="1" applyFill="1" applyBorder="1" applyAlignment="1">
      <alignment shrinkToFi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8" fillId="0" borderId="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20" fontId="0" fillId="0" borderId="20" xfId="0" applyNumberFormat="1" applyBorder="1" applyAlignment="1">
      <alignment/>
    </xf>
    <xf numFmtId="20" fontId="0" fillId="0" borderId="42" xfId="0" applyNumberFormat="1" applyBorder="1" applyAlignment="1">
      <alignment/>
    </xf>
    <xf numFmtId="20" fontId="0" fillId="0" borderId="43" xfId="0" applyNumberFormat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 vertical="top" textRotation="255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textRotation="255"/>
    </xf>
    <xf numFmtId="0" fontId="9" fillId="5" borderId="3" xfId="0" applyFont="1" applyFill="1" applyBorder="1" applyAlignment="1">
      <alignment horizontal="left" indent="1" shrinkToFit="1"/>
    </xf>
    <xf numFmtId="0" fontId="9" fillId="0" borderId="24" xfId="0" applyFont="1" applyFill="1" applyBorder="1" applyAlignment="1">
      <alignment horizontal="center" vertical="top" shrinkToFit="1"/>
    </xf>
    <xf numFmtId="0" fontId="6" fillId="0" borderId="2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shrinkToFit="1"/>
    </xf>
    <xf numFmtId="58" fontId="14" fillId="0" borderId="0" xfId="0" applyNumberFormat="1" applyFont="1" applyBorder="1" applyAlignment="1">
      <alignment/>
    </xf>
    <xf numFmtId="58" fontId="17" fillId="0" borderId="0" xfId="0" applyNumberFormat="1" applyFont="1" applyBorder="1" applyAlignment="1">
      <alignment/>
    </xf>
    <xf numFmtId="0" fontId="16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58" fontId="1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6" fillId="0" borderId="46" xfId="0" applyFont="1" applyBorder="1" applyAlignment="1" quotePrefix="1">
      <alignment horizontal="center"/>
    </xf>
    <xf numFmtId="0" fontId="6" fillId="0" borderId="28" xfId="0" applyFont="1" applyBorder="1" applyAlignment="1" quotePrefix="1">
      <alignment horizontal="center"/>
    </xf>
    <xf numFmtId="0" fontId="6" fillId="0" borderId="45" xfId="0" applyFont="1" applyBorder="1" applyAlignment="1" quotePrefix="1">
      <alignment horizontal="center"/>
    </xf>
    <xf numFmtId="0" fontId="6" fillId="0" borderId="47" xfId="0" applyFont="1" applyBorder="1" applyAlignment="1" quotePrefix="1">
      <alignment horizontal="center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58" fontId="17" fillId="0" borderId="0" xfId="0" applyNumberFormat="1" applyFont="1" applyBorder="1" applyAlignment="1">
      <alignment horizontal="center"/>
    </xf>
    <xf numFmtId="58" fontId="14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 shrinkToFit="1"/>
    </xf>
    <xf numFmtId="0" fontId="9" fillId="0" borderId="42" xfId="0" applyFont="1" applyFill="1" applyBorder="1" applyAlignment="1">
      <alignment horizontal="center" vertical="top" shrinkToFit="1"/>
    </xf>
    <xf numFmtId="0" fontId="9" fillId="0" borderId="43" xfId="0" applyFont="1" applyFill="1" applyBorder="1" applyAlignment="1">
      <alignment horizontal="center" vertical="top" shrinkToFit="1"/>
    </xf>
    <xf numFmtId="0" fontId="0" fillId="0" borderId="5" xfId="0" applyBorder="1" applyAlignment="1">
      <alignment horizont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43" xfId="0" applyFont="1" applyBorder="1" applyAlignment="1" applyProtection="1">
      <alignment vertical="center" wrapText="1"/>
      <protection/>
    </xf>
    <xf numFmtId="58" fontId="20" fillId="0" borderId="0" xfId="0" applyNumberFormat="1" applyFont="1" applyBorder="1" applyAlignment="1">
      <alignment horizontal="center"/>
    </xf>
    <xf numFmtId="0" fontId="16" fillId="4" borderId="6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top" textRotation="255" wrapText="1"/>
    </xf>
    <xf numFmtId="0" fontId="15" fillId="0" borderId="62" xfId="0" applyFont="1" applyBorder="1" applyAlignment="1">
      <alignment vertical="top" textRotation="255" shrinkToFit="1"/>
    </xf>
    <xf numFmtId="0" fontId="0" fillId="0" borderId="62" xfId="0" applyBorder="1" applyAlignment="1">
      <alignment vertical="top" textRotation="255" shrinkToFit="1"/>
    </xf>
    <xf numFmtId="0" fontId="16" fillId="4" borderId="64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0" fillId="0" borderId="62" xfId="0" applyFont="1" applyBorder="1" applyAlignment="1">
      <alignment vertical="top" textRotation="255" shrinkToFit="1"/>
    </xf>
    <xf numFmtId="0" fontId="0" fillId="0" borderId="62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top" textRotation="255" wrapText="1"/>
    </xf>
    <xf numFmtId="0" fontId="9" fillId="0" borderId="65" xfId="0" applyFont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1</xdr:row>
      <xdr:rowOff>57150</xdr:rowOff>
    </xdr:from>
    <xdr:to>
      <xdr:col>30</xdr:col>
      <xdr:colOff>171450</xdr:colOff>
      <xdr:row>6</xdr:row>
      <xdr:rowOff>47625</xdr:rowOff>
    </xdr:to>
    <xdr:sp>
      <xdr:nvSpPr>
        <xdr:cNvPr id="1" name="AutoShape 3"/>
        <xdr:cNvSpPr>
          <a:spLocks noChangeAspect="1"/>
        </xdr:cNvSpPr>
      </xdr:nvSpPr>
      <xdr:spPr>
        <a:xfrm>
          <a:off x="5534025" y="390525"/>
          <a:ext cx="1209675" cy="1085850"/>
        </a:xfrm>
        <a:prstGeom prst="star5">
          <a:avLst/>
        </a:prstGeom>
        <a:solidFill>
          <a:srgbClr val="FFFF99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75</xdr:col>
      <xdr:colOff>104775</xdr:colOff>
      <xdr:row>1</xdr:row>
      <xdr:rowOff>57150</xdr:rowOff>
    </xdr:from>
    <xdr:to>
      <xdr:col>80</xdr:col>
      <xdr:colOff>114300</xdr:colOff>
      <xdr:row>6</xdr:row>
      <xdr:rowOff>38100</xdr:rowOff>
    </xdr:to>
    <xdr:sp>
      <xdr:nvSpPr>
        <xdr:cNvPr id="2" name="AutoShape 14"/>
        <xdr:cNvSpPr>
          <a:spLocks noChangeAspect="1"/>
        </xdr:cNvSpPr>
      </xdr:nvSpPr>
      <xdr:spPr>
        <a:xfrm>
          <a:off x="16554450" y="390525"/>
          <a:ext cx="1104900" cy="1076325"/>
        </a:xfrm>
        <a:prstGeom prst="star5">
          <a:avLst/>
        </a:prstGeom>
        <a:solidFill>
          <a:srgbClr val="FFFF99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3</xdr:col>
      <xdr:colOff>76200</xdr:colOff>
      <xdr:row>3</xdr:row>
      <xdr:rowOff>66675</xdr:rowOff>
    </xdr:from>
    <xdr:to>
      <xdr:col>14</xdr:col>
      <xdr:colOff>104775</xdr:colOff>
      <xdr:row>7</xdr:row>
      <xdr:rowOff>85725</xdr:rowOff>
    </xdr:to>
    <xdr:sp>
      <xdr:nvSpPr>
        <xdr:cNvPr id="3" name="Rectangle 19"/>
        <xdr:cNvSpPr>
          <a:spLocks/>
        </xdr:cNvSpPr>
      </xdr:nvSpPr>
      <xdr:spPr>
        <a:xfrm>
          <a:off x="733425" y="923925"/>
          <a:ext cx="243840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【決勝トーナメント】
　　・５分１セットマッチ
　　・決勝戦は３セットマッチ
　　・同点時はサドンデスゲームを行う。</a:t>
          </a:r>
        </a:p>
      </xdr:txBody>
    </xdr:sp>
    <xdr:clientData/>
  </xdr:twoCellAnchor>
  <xdr:twoCellAnchor>
    <xdr:from>
      <xdr:col>58</xdr:col>
      <xdr:colOff>38100</xdr:colOff>
      <xdr:row>3</xdr:row>
      <xdr:rowOff>47625</xdr:rowOff>
    </xdr:from>
    <xdr:to>
      <xdr:col>69</xdr:col>
      <xdr:colOff>123825</xdr:colOff>
      <xdr:row>7</xdr:row>
      <xdr:rowOff>57150</xdr:rowOff>
    </xdr:to>
    <xdr:sp>
      <xdr:nvSpPr>
        <xdr:cNvPr id="4" name="Rectangle 22"/>
        <xdr:cNvSpPr>
          <a:spLocks/>
        </xdr:cNvSpPr>
      </xdr:nvSpPr>
      <xdr:spPr>
        <a:xfrm>
          <a:off x="12744450" y="904875"/>
          <a:ext cx="251460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【チャレンジトーナメント】
　　・５分１セットマッチ
　　・決勝戦は３セットマッチ
　　・同点時はサドンデスゲームを行う。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36"/>
  <sheetViews>
    <sheetView showGridLines="0" view="pageBreakPreview" zoomScaleNormal="144" zoomScaleSheetLayoutView="10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" sqref="F2"/>
    </sheetView>
  </sheetViews>
  <sheetFormatPr defaultColWidth="9.00390625" defaultRowHeight="19.5" customHeight="1" outlineLevelCol="1"/>
  <cols>
    <col min="1" max="1" width="5.625" style="93" customWidth="1"/>
    <col min="2" max="2" width="5.625" style="106" customWidth="1"/>
    <col min="3" max="3" width="5.625" style="93" customWidth="1"/>
    <col min="4" max="4" width="9.625" style="93" customWidth="1"/>
    <col min="5" max="5" width="14.125" style="93" hidden="1" customWidth="1" outlineLevel="1"/>
    <col min="6" max="6" width="31.00390625" style="93" customWidth="1" collapsed="1"/>
    <col min="7" max="7" width="8.25390625" style="93" hidden="1" customWidth="1" outlineLevel="1"/>
    <col min="8" max="8" width="13.625" style="93" customWidth="1" collapsed="1"/>
    <col min="9" max="9" width="12.375" style="93" customWidth="1"/>
    <col min="10" max="16384" width="9.00390625" style="93" customWidth="1"/>
  </cols>
  <sheetData>
    <row r="1" spans="1:9" s="32" customFormat="1" ht="19.5" customHeight="1">
      <c r="A1" s="122" t="s">
        <v>2</v>
      </c>
      <c r="D1" s="123" t="s">
        <v>85</v>
      </c>
      <c r="F1" s="124"/>
      <c r="G1" s="257">
        <v>40348</v>
      </c>
      <c r="H1" s="257"/>
      <c r="I1" s="257"/>
    </row>
    <row r="2" spans="2:9" s="119" customFormat="1" ht="18" thickBot="1">
      <c r="B2" s="120"/>
      <c r="C2" s="121"/>
      <c r="D2" s="121"/>
      <c r="E2" s="121"/>
      <c r="F2" s="121"/>
      <c r="G2" s="258" t="s">
        <v>88</v>
      </c>
      <c r="H2" s="258"/>
      <c r="I2" s="258"/>
    </row>
    <row r="3" spans="1:9" s="102" customFormat="1" ht="18" customHeight="1" thickBot="1">
      <c r="A3" s="186" t="s">
        <v>48</v>
      </c>
      <c r="B3" s="185" t="s">
        <v>49</v>
      </c>
      <c r="C3" s="182" t="s">
        <v>50</v>
      </c>
      <c r="D3" s="182" t="s">
        <v>26</v>
      </c>
      <c r="E3" s="182" t="s">
        <v>27</v>
      </c>
      <c r="F3" s="182" t="s">
        <v>4</v>
      </c>
      <c r="G3" s="182" t="s">
        <v>45</v>
      </c>
      <c r="H3" s="182" t="s">
        <v>46</v>
      </c>
      <c r="I3" s="183" t="s">
        <v>47</v>
      </c>
    </row>
    <row r="4" spans="1:9" s="103" customFormat="1" ht="18" customHeight="1">
      <c r="A4" s="251" t="s">
        <v>81</v>
      </c>
      <c r="B4" s="242" t="s">
        <v>177</v>
      </c>
      <c r="C4" s="187">
        <v>1</v>
      </c>
      <c r="D4" s="188" t="s">
        <v>178</v>
      </c>
      <c r="E4" s="188"/>
      <c r="F4" s="189" t="s">
        <v>179</v>
      </c>
      <c r="G4" s="164" t="s">
        <v>51</v>
      </c>
      <c r="H4" s="164"/>
      <c r="I4" s="165"/>
    </row>
    <row r="5" spans="1:9" s="103" customFormat="1" ht="18" customHeight="1">
      <c r="A5" s="252"/>
      <c r="B5" s="243"/>
      <c r="C5" s="190">
        <v>2</v>
      </c>
      <c r="D5" s="191" t="s">
        <v>180</v>
      </c>
      <c r="E5" s="191"/>
      <c r="F5" s="192" t="s">
        <v>181</v>
      </c>
      <c r="G5" s="108" t="s">
        <v>52</v>
      </c>
      <c r="H5" s="108"/>
      <c r="I5" s="145"/>
    </row>
    <row r="6" spans="1:9" s="103" customFormat="1" ht="18" customHeight="1">
      <c r="A6" s="252"/>
      <c r="B6" s="243"/>
      <c r="C6" s="190">
        <v>3</v>
      </c>
      <c r="D6" s="191" t="s">
        <v>182</v>
      </c>
      <c r="E6" s="191"/>
      <c r="F6" s="192" t="s">
        <v>183</v>
      </c>
      <c r="G6" s="108" t="s">
        <v>53</v>
      </c>
      <c r="H6" s="108"/>
      <c r="I6" s="145"/>
    </row>
    <row r="7" spans="1:9" s="103" customFormat="1" ht="18" customHeight="1">
      <c r="A7" s="252"/>
      <c r="B7" s="243"/>
      <c r="C7" s="190">
        <v>4</v>
      </c>
      <c r="D7" s="191" t="s">
        <v>184</v>
      </c>
      <c r="E7" s="191"/>
      <c r="F7" s="192" t="s">
        <v>185</v>
      </c>
      <c r="G7" s="108" t="s">
        <v>54</v>
      </c>
      <c r="H7" s="108"/>
      <c r="I7" s="145"/>
    </row>
    <row r="8" spans="1:9" s="103" customFormat="1" ht="18" customHeight="1">
      <c r="A8" s="252"/>
      <c r="B8" s="243"/>
      <c r="C8" s="190">
        <v>5</v>
      </c>
      <c r="D8" s="191" t="s">
        <v>178</v>
      </c>
      <c r="E8" s="191"/>
      <c r="F8" s="192" t="s">
        <v>186</v>
      </c>
      <c r="G8" s="108" t="s">
        <v>55</v>
      </c>
      <c r="H8" s="108"/>
      <c r="I8" s="145"/>
    </row>
    <row r="9" spans="1:9" s="103" customFormat="1" ht="18" customHeight="1">
      <c r="A9" s="252"/>
      <c r="B9" s="243"/>
      <c r="C9" s="190">
        <v>6</v>
      </c>
      <c r="D9" s="191" t="s">
        <v>178</v>
      </c>
      <c r="E9" s="191"/>
      <c r="F9" s="192" t="s">
        <v>187</v>
      </c>
      <c r="G9" s="108" t="s">
        <v>56</v>
      </c>
      <c r="H9" s="108"/>
      <c r="I9" s="145"/>
    </row>
    <row r="10" spans="1:9" s="103" customFormat="1" ht="18" customHeight="1" thickBot="1">
      <c r="A10" s="253"/>
      <c r="B10" s="244"/>
      <c r="C10" s="193">
        <v>7</v>
      </c>
      <c r="D10" s="194" t="s">
        <v>184</v>
      </c>
      <c r="E10" s="194"/>
      <c r="F10" s="195" t="s">
        <v>188</v>
      </c>
      <c r="G10" s="146" t="s">
        <v>57</v>
      </c>
      <c r="H10" s="146"/>
      <c r="I10" s="147"/>
    </row>
    <row r="11" spans="1:9" s="103" customFormat="1" ht="18" customHeight="1">
      <c r="A11" s="254" t="s">
        <v>82</v>
      </c>
      <c r="B11" s="242" t="s">
        <v>189</v>
      </c>
      <c r="C11" s="187">
        <v>8</v>
      </c>
      <c r="D11" s="188" t="s">
        <v>190</v>
      </c>
      <c r="E11" s="188"/>
      <c r="F11" s="189" t="s">
        <v>191</v>
      </c>
      <c r="G11" s="164" t="s">
        <v>58</v>
      </c>
      <c r="H11" s="164"/>
      <c r="I11" s="165"/>
    </row>
    <row r="12" spans="1:9" s="103" customFormat="1" ht="18" customHeight="1">
      <c r="A12" s="255"/>
      <c r="B12" s="243"/>
      <c r="C12" s="190">
        <v>9</v>
      </c>
      <c r="D12" s="191" t="s">
        <v>178</v>
      </c>
      <c r="E12" s="191"/>
      <c r="F12" s="192" t="s">
        <v>192</v>
      </c>
      <c r="G12" s="108" t="s">
        <v>59</v>
      </c>
      <c r="H12" s="108"/>
      <c r="I12" s="145"/>
    </row>
    <row r="13" spans="1:9" s="103" customFormat="1" ht="18" customHeight="1">
      <c r="A13" s="255"/>
      <c r="B13" s="243"/>
      <c r="C13" s="190">
        <v>10</v>
      </c>
      <c r="D13" s="191" t="s">
        <v>193</v>
      </c>
      <c r="E13" s="191"/>
      <c r="F13" s="192" t="s">
        <v>194</v>
      </c>
      <c r="G13" s="108" t="s">
        <v>60</v>
      </c>
      <c r="H13" s="108"/>
      <c r="I13" s="145"/>
    </row>
    <row r="14" spans="1:9" s="103" customFormat="1" ht="18" customHeight="1">
      <c r="A14" s="255"/>
      <c r="B14" s="243"/>
      <c r="C14" s="190">
        <v>11</v>
      </c>
      <c r="D14" s="191" t="s">
        <v>178</v>
      </c>
      <c r="E14" s="191"/>
      <c r="F14" s="192" t="s">
        <v>195</v>
      </c>
      <c r="G14" s="108" t="s">
        <v>61</v>
      </c>
      <c r="H14" s="108"/>
      <c r="I14" s="145"/>
    </row>
    <row r="15" spans="1:9" s="103" customFormat="1" ht="18" customHeight="1">
      <c r="A15" s="255"/>
      <c r="B15" s="243"/>
      <c r="C15" s="190">
        <v>12</v>
      </c>
      <c r="D15" s="191" t="s">
        <v>178</v>
      </c>
      <c r="E15" s="191"/>
      <c r="F15" s="192" t="s">
        <v>336</v>
      </c>
      <c r="G15" s="108" t="s">
        <v>62</v>
      </c>
      <c r="H15" s="108"/>
      <c r="I15" s="145"/>
    </row>
    <row r="16" spans="1:9" s="103" customFormat="1" ht="18" customHeight="1">
      <c r="A16" s="255"/>
      <c r="B16" s="243"/>
      <c r="C16" s="190">
        <v>13</v>
      </c>
      <c r="D16" s="191" t="s">
        <v>178</v>
      </c>
      <c r="E16" s="191"/>
      <c r="F16" s="192" t="s">
        <v>196</v>
      </c>
      <c r="G16" s="108" t="s">
        <v>63</v>
      </c>
      <c r="H16" s="108"/>
      <c r="I16" s="145"/>
    </row>
    <row r="17" spans="1:9" s="103" customFormat="1" ht="18" customHeight="1" thickBot="1">
      <c r="A17" s="256"/>
      <c r="B17" s="244"/>
      <c r="C17" s="193">
        <v>14</v>
      </c>
      <c r="D17" s="194" t="s">
        <v>190</v>
      </c>
      <c r="E17" s="194"/>
      <c r="F17" s="195" t="s">
        <v>197</v>
      </c>
      <c r="G17" s="146" t="s">
        <v>64</v>
      </c>
      <c r="H17" s="146"/>
      <c r="I17" s="147"/>
    </row>
    <row r="18" spans="1:9" s="103" customFormat="1" ht="18" customHeight="1">
      <c r="A18" s="248" t="s">
        <v>87</v>
      </c>
      <c r="B18" s="242" t="s">
        <v>198</v>
      </c>
      <c r="C18" s="187">
        <v>15</v>
      </c>
      <c r="D18" s="188" t="s">
        <v>199</v>
      </c>
      <c r="E18" s="188"/>
      <c r="F18" s="189" t="s">
        <v>200</v>
      </c>
      <c r="G18" s="164"/>
      <c r="H18" s="164"/>
      <c r="I18" s="165"/>
    </row>
    <row r="19" spans="1:9" s="103" customFormat="1" ht="18" customHeight="1">
      <c r="A19" s="249"/>
      <c r="B19" s="243"/>
      <c r="C19" s="190">
        <v>16</v>
      </c>
      <c r="D19" s="191" t="s">
        <v>178</v>
      </c>
      <c r="E19" s="191"/>
      <c r="F19" s="192" t="s">
        <v>201</v>
      </c>
      <c r="G19" s="108"/>
      <c r="H19" s="108"/>
      <c r="I19" s="145"/>
    </row>
    <row r="20" spans="1:9" s="103" customFormat="1" ht="18" customHeight="1">
      <c r="A20" s="249"/>
      <c r="B20" s="243"/>
      <c r="C20" s="190">
        <v>17</v>
      </c>
      <c r="D20" s="191" t="s">
        <v>178</v>
      </c>
      <c r="E20" s="191"/>
      <c r="F20" s="192" t="s">
        <v>202</v>
      </c>
      <c r="G20" s="108"/>
      <c r="H20" s="108"/>
      <c r="I20" s="145"/>
    </row>
    <row r="21" spans="1:9" s="103" customFormat="1" ht="18" customHeight="1">
      <c r="A21" s="249"/>
      <c r="B21" s="243"/>
      <c r="C21" s="190">
        <v>18</v>
      </c>
      <c r="D21" s="191" t="s">
        <v>193</v>
      </c>
      <c r="E21" s="191"/>
      <c r="F21" s="192" t="s">
        <v>203</v>
      </c>
      <c r="G21" s="108"/>
      <c r="H21" s="108"/>
      <c r="I21" s="145"/>
    </row>
    <row r="22" spans="1:9" s="103" customFormat="1" ht="18" customHeight="1">
      <c r="A22" s="249"/>
      <c r="B22" s="243"/>
      <c r="C22" s="190">
        <v>19</v>
      </c>
      <c r="D22" s="191" t="s">
        <v>178</v>
      </c>
      <c r="E22" s="191"/>
      <c r="F22" s="192" t="s">
        <v>204</v>
      </c>
      <c r="G22" s="108"/>
      <c r="H22" s="108"/>
      <c r="I22" s="145"/>
    </row>
    <row r="23" spans="1:9" s="103" customFormat="1" ht="18" customHeight="1">
      <c r="A23" s="249"/>
      <c r="B23" s="243"/>
      <c r="C23" s="190">
        <v>20</v>
      </c>
      <c r="D23" s="191" t="s">
        <v>178</v>
      </c>
      <c r="E23" s="191"/>
      <c r="F23" s="192" t="s">
        <v>205</v>
      </c>
      <c r="G23" s="108"/>
      <c r="H23" s="108"/>
      <c r="I23" s="145"/>
    </row>
    <row r="24" spans="1:9" s="103" customFormat="1" ht="18" customHeight="1" thickBot="1">
      <c r="A24" s="241"/>
      <c r="B24" s="244"/>
      <c r="C24" s="193">
        <v>21</v>
      </c>
      <c r="D24" s="194" t="s">
        <v>182</v>
      </c>
      <c r="E24" s="194"/>
      <c r="F24" s="195" t="s">
        <v>206</v>
      </c>
      <c r="G24" s="146"/>
      <c r="H24" s="146"/>
      <c r="I24" s="147"/>
    </row>
    <row r="25" spans="1:9" s="103" customFormat="1" ht="18" customHeight="1">
      <c r="A25" s="239" t="s">
        <v>332</v>
      </c>
      <c r="B25" s="245" t="s">
        <v>223</v>
      </c>
      <c r="C25" s="187">
        <v>22</v>
      </c>
      <c r="D25" s="188" t="s">
        <v>178</v>
      </c>
      <c r="E25" s="188"/>
      <c r="F25" s="189" t="s">
        <v>207</v>
      </c>
      <c r="G25" s="164"/>
      <c r="H25" s="164"/>
      <c r="I25" s="165"/>
    </row>
    <row r="26" spans="1:9" s="103" customFormat="1" ht="18" customHeight="1">
      <c r="A26" s="240"/>
      <c r="B26" s="246"/>
      <c r="C26" s="190">
        <v>23</v>
      </c>
      <c r="D26" s="191" t="s">
        <v>208</v>
      </c>
      <c r="E26" s="191"/>
      <c r="F26" s="192" t="s">
        <v>209</v>
      </c>
      <c r="G26" s="108"/>
      <c r="H26" s="108"/>
      <c r="I26" s="145"/>
    </row>
    <row r="27" spans="1:9" s="103" customFormat="1" ht="18" customHeight="1">
      <c r="A27" s="240"/>
      <c r="B27" s="246"/>
      <c r="C27" s="190">
        <v>24</v>
      </c>
      <c r="D27" s="191" t="s">
        <v>178</v>
      </c>
      <c r="E27" s="191"/>
      <c r="F27" s="192" t="s">
        <v>210</v>
      </c>
      <c r="G27" s="108"/>
      <c r="H27" s="108"/>
      <c r="I27" s="145"/>
    </row>
    <row r="28" spans="1:9" s="103" customFormat="1" ht="18" customHeight="1">
      <c r="A28" s="240"/>
      <c r="B28" s="246"/>
      <c r="C28" s="190">
        <v>25</v>
      </c>
      <c r="D28" s="191" t="s">
        <v>182</v>
      </c>
      <c r="E28" s="191"/>
      <c r="F28" s="192" t="s">
        <v>211</v>
      </c>
      <c r="G28" s="108"/>
      <c r="H28" s="108"/>
      <c r="I28" s="145"/>
    </row>
    <row r="29" spans="1:9" s="103" customFormat="1" ht="18" customHeight="1">
      <c r="A29" s="240"/>
      <c r="B29" s="246"/>
      <c r="C29" s="190">
        <v>26</v>
      </c>
      <c r="D29" s="191" t="s">
        <v>184</v>
      </c>
      <c r="E29" s="191"/>
      <c r="F29" s="192" t="s">
        <v>212</v>
      </c>
      <c r="G29" s="108"/>
      <c r="H29" s="108"/>
      <c r="I29" s="145"/>
    </row>
    <row r="30" spans="1:9" s="103" customFormat="1" ht="18" customHeight="1">
      <c r="A30" s="240"/>
      <c r="B30" s="246"/>
      <c r="C30" s="190">
        <v>27</v>
      </c>
      <c r="D30" s="191" t="s">
        <v>178</v>
      </c>
      <c r="E30" s="191"/>
      <c r="F30" s="192" t="s">
        <v>213</v>
      </c>
      <c r="G30" s="108"/>
      <c r="H30" s="108"/>
      <c r="I30" s="145"/>
    </row>
    <row r="31" spans="1:9" s="103" customFormat="1" ht="18" customHeight="1" thickBot="1">
      <c r="A31" s="250"/>
      <c r="B31" s="247"/>
      <c r="C31" s="193">
        <v>28</v>
      </c>
      <c r="D31" s="194" t="s">
        <v>178</v>
      </c>
      <c r="E31" s="194"/>
      <c r="F31" s="195" t="s">
        <v>214</v>
      </c>
      <c r="G31" s="146"/>
      <c r="H31" s="146"/>
      <c r="I31" s="147"/>
    </row>
    <row r="32" spans="1:9" s="103" customFormat="1" ht="18" customHeight="1">
      <c r="A32" s="239" t="s">
        <v>333</v>
      </c>
      <c r="B32" s="245" t="s">
        <v>224</v>
      </c>
      <c r="C32" s="187">
        <v>29</v>
      </c>
      <c r="D32" s="188" t="s">
        <v>178</v>
      </c>
      <c r="E32" s="188"/>
      <c r="F32" s="189" t="s">
        <v>215</v>
      </c>
      <c r="G32" s="164"/>
      <c r="H32" s="164"/>
      <c r="I32" s="165"/>
    </row>
    <row r="33" spans="1:9" s="103" customFormat="1" ht="18" customHeight="1">
      <c r="A33" s="240"/>
      <c r="B33" s="246"/>
      <c r="C33" s="190">
        <v>30</v>
      </c>
      <c r="D33" s="191" t="s">
        <v>178</v>
      </c>
      <c r="E33" s="191"/>
      <c r="F33" s="192" t="s">
        <v>216</v>
      </c>
      <c r="G33" s="108"/>
      <c r="H33" s="108"/>
      <c r="I33" s="145"/>
    </row>
    <row r="34" spans="1:9" s="103" customFormat="1" ht="18" customHeight="1">
      <c r="A34" s="240"/>
      <c r="B34" s="246"/>
      <c r="C34" s="190">
        <v>31</v>
      </c>
      <c r="D34" s="191" t="s">
        <v>182</v>
      </c>
      <c r="E34" s="191"/>
      <c r="F34" s="192" t="s">
        <v>217</v>
      </c>
      <c r="G34" s="108"/>
      <c r="H34" s="108"/>
      <c r="I34" s="145"/>
    </row>
    <row r="35" spans="1:9" s="103" customFormat="1" ht="18" customHeight="1">
      <c r="A35" s="240"/>
      <c r="B35" s="246"/>
      <c r="C35" s="190">
        <v>32</v>
      </c>
      <c r="D35" s="191" t="s">
        <v>178</v>
      </c>
      <c r="E35" s="191"/>
      <c r="F35" s="192" t="s">
        <v>218</v>
      </c>
      <c r="G35" s="108"/>
      <c r="H35" s="108"/>
      <c r="I35" s="145"/>
    </row>
    <row r="36" spans="1:9" ht="18" customHeight="1" thickBot="1">
      <c r="A36" s="250"/>
      <c r="B36" s="247"/>
      <c r="C36" s="193">
        <v>33</v>
      </c>
      <c r="D36" s="194" t="s">
        <v>178</v>
      </c>
      <c r="E36" s="194"/>
      <c r="F36" s="195" t="s">
        <v>219</v>
      </c>
      <c r="G36" s="146"/>
      <c r="H36" s="146"/>
      <c r="I36" s="147"/>
    </row>
    <row r="37" ht="18" customHeight="1"/>
  </sheetData>
  <mergeCells count="12">
    <mergeCell ref="A4:A10"/>
    <mergeCell ref="A11:A17"/>
    <mergeCell ref="G1:I1"/>
    <mergeCell ref="G2:I2"/>
    <mergeCell ref="B4:B10"/>
    <mergeCell ref="B11:B17"/>
    <mergeCell ref="B32:B36"/>
    <mergeCell ref="A18:A24"/>
    <mergeCell ref="B18:B24"/>
    <mergeCell ref="B25:B31"/>
    <mergeCell ref="A25:A31"/>
    <mergeCell ref="A32:A36"/>
  </mergeCells>
  <printOptions horizontalCentered="1"/>
  <pageMargins left="0.78" right="0.79" top="0.58" bottom="0.37" header="0" footer="0"/>
  <pageSetup blackAndWhite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W86"/>
  <sheetViews>
    <sheetView showGridLines="0" view="pageBreakPreview" zoomScale="75" zoomScaleSheetLayoutView="75" workbookViewId="0" topLeftCell="A1">
      <selection activeCell="K2" sqref="K2"/>
    </sheetView>
  </sheetViews>
  <sheetFormatPr defaultColWidth="9.00390625" defaultRowHeight="13.5" customHeight="1"/>
  <cols>
    <col min="1" max="1" width="2.625" style="0" customWidth="1"/>
    <col min="2" max="2" width="6.25390625" style="0" customWidth="1"/>
    <col min="3" max="3" width="5.00390625" style="0" customWidth="1"/>
    <col min="4" max="4" width="6.125" style="0" customWidth="1"/>
    <col min="5" max="5" width="3.125" style="0" customWidth="1"/>
    <col min="6" max="6" width="27.625" style="0" customWidth="1"/>
    <col min="7" max="7" width="4.375" style="1" customWidth="1"/>
    <col min="8" max="8" width="2.50390625" style="1" customWidth="1"/>
    <col min="9" max="9" width="4.375" style="1" customWidth="1"/>
    <col min="10" max="10" width="3.125" style="0" customWidth="1"/>
    <col min="11" max="11" width="27.625" style="0" customWidth="1"/>
    <col min="12" max="12" width="1.625" style="0" customWidth="1"/>
    <col min="13" max="13" width="2.625" style="0" customWidth="1"/>
    <col min="14" max="14" width="6.25390625" style="0" customWidth="1"/>
    <col min="15" max="15" width="5.00390625" style="0" customWidth="1"/>
    <col min="16" max="16" width="6.125" style="0" customWidth="1"/>
    <col min="17" max="17" width="3.125" style="0" customWidth="1"/>
    <col min="18" max="18" width="27.625" style="0" customWidth="1"/>
    <col min="19" max="19" width="4.375" style="1" customWidth="1"/>
    <col min="20" max="20" width="2.50390625" style="1" customWidth="1"/>
    <col min="21" max="21" width="4.375" style="1" customWidth="1"/>
    <col min="22" max="22" width="3.125" style="0" customWidth="1"/>
    <col min="23" max="23" width="27.625" style="0" customWidth="1"/>
    <col min="24" max="24" width="1.625" style="0" customWidth="1"/>
    <col min="25" max="25" width="2.625" style="0" customWidth="1"/>
    <col min="26" max="26" width="6.25390625" style="0" customWidth="1"/>
    <col min="27" max="27" width="5.00390625" style="0" customWidth="1"/>
    <col min="28" max="28" width="6.125" style="0" customWidth="1"/>
    <col min="29" max="29" width="3.125" style="0" customWidth="1"/>
    <col min="30" max="30" width="27.625" style="0" customWidth="1"/>
    <col min="31" max="31" width="4.375" style="1" customWidth="1"/>
    <col min="32" max="32" width="2.50390625" style="1" customWidth="1"/>
    <col min="33" max="33" width="4.375" style="1" customWidth="1"/>
    <col min="34" max="34" width="3.125" style="0" customWidth="1"/>
    <col min="35" max="35" width="27.625" style="0" customWidth="1"/>
    <col min="36" max="36" width="1.625" style="0" customWidth="1"/>
    <col min="37" max="37" width="6.875" style="0" customWidth="1"/>
    <col min="38" max="39" width="6.875" style="1" customWidth="1"/>
    <col min="40" max="40" width="3.625" style="1" customWidth="1"/>
    <col min="41" max="42" width="6.875" style="0" customWidth="1"/>
    <col min="43" max="43" width="8.625" style="0" customWidth="1"/>
    <col min="44" max="44" width="6.875" style="0" customWidth="1"/>
    <col min="45" max="46" width="6.875" style="1" customWidth="1"/>
    <col min="47" max="47" width="3.625" style="1" customWidth="1"/>
    <col min="48" max="50" width="6.875" style="0" customWidth="1"/>
    <col min="51" max="64" width="4.375" style="0" customWidth="1"/>
  </cols>
  <sheetData>
    <row r="1" spans="1:36" ht="17.25">
      <c r="A1" s="28"/>
      <c r="B1" s="27" t="str">
        <f>'参加チーム名'!D1&amp;"　タイムスケジュール"</f>
        <v>ゴジラカップ２０１０inすかがわ　タイムスケジュール</v>
      </c>
      <c r="E1" s="28"/>
      <c r="F1" s="28"/>
      <c r="G1" s="118"/>
      <c r="H1" s="118"/>
      <c r="I1" s="118"/>
      <c r="J1" s="28"/>
      <c r="L1" s="28"/>
      <c r="M1" s="28"/>
      <c r="N1" s="27" t="str">
        <f>B1</f>
        <v>ゴジラカップ２０１０inすかがわ　タイムスケジュール</v>
      </c>
      <c r="O1" s="28"/>
      <c r="Q1" s="28"/>
      <c r="R1" s="28"/>
      <c r="S1" s="118"/>
      <c r="T1" s="118"/>
      <c r="U1" s="118"/>
      <c r="V1" s="28"/>
      <c r="X1" s="28"/>
      <c r="Y1" s="28"/>
      <c r="Z1" s="27" t="str">
        <f>B1</f>
        <v>ゴジラカップ２０１０inすかがわ　タイムスケジュール</v>
      </c>
      <c r="AA1" s="28"/>
      <c r="AC1" s="28"/>
      <c r="AD1" s="28"/>
      <c r="AE1" s="118"/>
      <c r="AF1" s="118"/>
      <c r="AG1" s="118"/>
      <c r="AH1" s="28"/>
      <c r="AJ1" s="28"/>
    </row>
    <row r="2" ht="13.5">
      <c r="G2" s="37"/>
    </row>
    <row r="3" spans="2:35" ht="17.25">
      <c r="B3" s="27" t="s">
        <v>80</v>
      </c>
      <c r="D3" s="159" t="s">
        <v>89</v>
      </c>
      <c r="F3" s="265" t="s">
        <v>14</v>
      </c>
      <c r="G3" s="265"/>
      <c r="H3" s="265"/>
      <c r="I3" s="265"/>
      <c r="J3" s="265"/>
      <c r="K3" s="265"/>
      <c r="N3" s="27" t="s">
        <v>86</v>
      </c>
      <c r="P3" s="158" t="s">
        <v>89</v>
      </c>
      <c r="R3" s="265" t="s">
        <v>14</v>
      </c>
      <c r="S3" s="265"/>
      <c r="T3" s="265"/>
      <c r="U3" s="265"/>
      <c r="V3" s="265"/>
      <c r="W3" s="265"/>
      <c r="Z3" s="27" t="s">
        <v>87</v>
      </c>
      <c r="AB3" s="158" t="s">
        <v>89</v>
      </c>
      <c r="AD3" s="265" t="s">
        <v>14</v>
      </c>
      <c r="AE3" s="265"/>
      <c r="AF3" s="265"/>
      <c r="AG3" s="265"/>
      <c r="AH3" s="265"/>
      <c r="AI3" s="265"/>
    </row>
    <row r="4" spans="2:49" ht="13.5" customHeight="1">
      <c r="B4" s="69"/>
      <c r="C4" s="70" t="s">
        <v>15</v>
      </c>
      <c r="D4" s="70" t="s">
        <v>16</v>
      </c>
      <c r="E4" s="70" t="s">
        <v>23</v>
      </c>
      <c r="F4" s="70" t="s">
        <v>4</v>
      </c>
      <c r="G4" s="71"/>
      <c r="H4" s="71" t="s">
        <v>17</v>
      </c>
      <c r="I4" s="71"/>
      <c r="J4" s="70" t="s">
        <v>24</v>
      </c>
      <c r="K4" s="72" t="s">
        <v>4</v>
      </c>
      <c r="L4" s="73"/>
      <c r="M4" s="73"/>
      <c r="N4" s="69"/>
      <c r="O4" s="70" t="s">
        <v>15</v>
      </c>
      <c r="P4" s="70" t="s">
        <v>16</v>
      </c>
      <c r="Q4" s="70" t="s">
        <v>23</v>
      </c>
      <c r="R4" s="70" t="s">
        <v>4</v>
      </c>
      <c r="S4" s="71"/>
      <c r="T4" s="71" t="s">
        <v>17</v>
      </c>
      <c r="U4" s="71"/>
      <c r="V4" s="70" t="s">
        <v>24</v>
      </c>
      <c r="W4" s="72" t="s">
        <v>4</v>
      </c>
      <c r="X4" s="73"/>
      <c r="Y4" s="73"/>
      <c r="Z4" s="69"/>
      <c r="AA4" s="70" t="s">
        <v>15</v>
      </c>
      <c r="AB4" s="70" t="s">
        <v>16</v>
      </c>
      <c r="AC4" s="70" t="s">
        <v>23</v>
      </c>
      <c r="AD4" s="70" t="s">
        <v>4</v>
      </c>
      <c r="AE4" s="71"/>
      <c r="AF4" s="71" t="s">
        <v>17</v>
      </c>
      <c r="AG4" s="71"/>
      <c r="AH4" s="70" t="s">
        <v>24</v>
      </c>
      <c r="AI4" s="72" t="s">
        <v>4</v>
      </c>
      <c r="AJ4" s="73"/>
      <c r="AK4" s="197" t="s">
        <v>228</v>
      </c>
      <c r="AL4" s="199">
        <v>1</v>
      </c>
      <c r="AM4" s="199">
        <v>2</v>
      </c>
      <c r="AN4" s="200"/>
      <c r="AO4" s="199">
        <f>AL4+21</f>
        <v>22</v>
      </c>
      <c r="AP4" s="199">
        <f>AM4+21</f>
        <v>23</v>
      </c>
      <c r="AR4" s="197" t="s">
        <v>228</v>
      </c>
      <c r="AS4" s="199">
        <v>1</v>
      </c>
      <c r="AT4" s="199">
        <v>2</v>
      </c>
      <c r="AU4" s="200"/>
      <c r="AV4" s="199">
        <f>AS4+21</f>
        <v>22</v>
      </c>
      <c r="AW4" s="199">
        <f>AT4+21</f>
        <v>23</v>
      </c>
    </row>
    <row r="5" spans="1:49" ht="13.5" customHeight="1">
      <c r="A5" s="74">
        <v>0.006944444444444444</v>
      </c>
      <c r="B5" s="75"/>
      <c r="C5" s="76">
        <v>1</v>
      </c>
      <c r="D5" s="77">
        <v>0.4166666666666667</v>
      </c>
      <c r="E5" s="92">
        <v>1</v>
      </c>
      <c r="F5" s="137" t="str">
        <f>IF(E5="","",VLOOKUP(E5,'参加チーム名'!$C$4:$F$78,4))</f>
        <v>ブルースターキング</v>
      </c>
      <c r="G5" s="92"/>
      <c r="H5" s="135" t="s">
        <v>28</v>
      </c>
      <c r="I5" s="92"/>
      <c r="J5" s="92">
        <v>2</v>
      </c>
      <c r="K5" s="137" t="str">
        <f>IF(J5="","",VLOOKUP(J5,'参加チーム名'!$C$4:$F$78,4))</f>
        <v>岩槻・Ｆ・ビクトリー</v>
      </c>
      <c r="L5" s="73"/>
      <c r="M5" s="78"/>
      <c r="N5" s="75"/>
      <c r="O5" s="76">
        <v>1</v>
      </c>
      <c r="P5" s="82">
        <f aca="true" t="shared" si="0" ref="P5:P16">D5</f>
        <v>0.4166666666666667</v>
      </c>
      <c r="Q5" s="92">
        <f>+E5+7</f>
        <v>8</v>
      </c>
      <c r="R5" s="137" t="str">
        <f>IF(Q5="","",VLOOKUP(Q5,'参加チーム名'!$C$4:$F$78,4))</f>
        <v>吉田☆ラッキースターズ</v>
      </c>
      <c r="S5" s="92"/>
      <c r="T5" s="135" t="s">
        <v>28</v>
      </c>
      <c r="U5" s="92"/>
      <c r="V5" s="92">
        <f>+J5+7</f>
        <v>9</v>
      </c>
      <c r="W5" s="137" t="str">
        <f>IF(V5="","",VLOOKUP(V5,'参加チーム名'!$C$4:$F$78,4))</f>
        <v>城北ジェイソンズ</v>
      </c>
      <c r="X5" s="103"/>
      <c r="Y5" s="78"/>
      <c r="Z5" s="138"/>
      <c r="AA5" s="139">
        <v>1</v>
      </c>
      <c r="AB5" s="82">
        <f aca="true" t="shared" si="1" ref="AB5:AB16">P5</f>
        <v>0.4166666666666667</v>
      </c>
      <c r="AC5" s="92">
        <f>+Q5+7</f>
        <v>15</v>
      </c>
      <c r="AD5" s="137" t="str">
        <f>IF(AC5="","",VLOOKUP(AC5,'参加チーム名'!$C$4:$F$78,4))</f>
        <v>新里フェニックス</v>
      </c>
      <c r="AE5" s="92"/>
      <c r="AF5" s="135" t="s">
        <v>28</v>
      </c>
      <c r="AG5" s="92"/>
      <c r="AH5" s="92">
        <f>+V5+7</f>
        <v>16</v>
      </c>
      <c r="AI5" s="137" t="str">
        <f>IF(AH5="","",VLOOKUP(AH5,'参加チーム名'!$C$4:$F$78,4))</f>
        <v>新鶴ファイターズ</v>
      </c>
      <c r="AJ5" s="73"/>
      <c r="AK5" s="197" t="s">
        <v>229</v>
      </c>
      <c r="AL5" s="199">
        <v>3</v>
      </c>
      <c r="AM5" s="199">
        <v>4</v>
      </c>
      <c r="AN5" s="200"/>
      <c r="AO5" s="199">
        <f aca="true" t="shared" si="2" ref="AO5:AO24">AL5+21</f>
        <v>24</v>
      </c>
      <c r="AP5" s="199">
        <f aca="true" t="shared" si="3" ref="AP5:AP24">AM5+21</f>
        <v>25</v>
      </c>
      <c r="AR5" s="197" t="s">
        <v>229</v>
      </c>
      <c r="AS5" s="199">
        <v>3</v>
      </c>
      <c r="AT5" s="199">
        <v>4</v>
      </c>
      <c r="AU5" s="200"/>
      <c r="AV5" s="199">
        <f aca="true" t="shared" si="4" ref="AV5:AV10">AS5+21</f>
        <v>24</v>
      </c>
      <c r="AW5" s="199">
        <f aca="true" t="shared" si="5" ref="AW5:AW10">AT5+21</f>
        <v>25</v>
      </c>
    </row>
    <row r="6" spans="1:49" ht="13.5" customHeight="1">
      <c r="A6" s="74"/>
      <c r="B6" s="75"/>
      <c r="C6" s="76">
        <v>2</v>
      </c>
      <c r="D6" s="77">
        <f aca="true" t="shared" si="6" ref="D6:D16">D5+A$5</f>
        <v>0.4236111111111111</v>
      </c>
      <c r="E6" s="92">
        <v>3</v>
      </c>
      <c r="F6" s="137" t="str">
        <f>IF(E6="","",VLOOKUP(E6,'参加チーム名'!$C$4:$F$78,4))</f>
        <v>ツーリーフ</v>
      </c>
      <c r="G6" s="92"/>
      <c r="H6" s="135" t="s">
        <v>28</v>
      </c>
      <c r="I6" s="92"/>
      <c r="J6" s="92">
        <v>4</v>
      </c>
      <c r="K6" s="137" t="str">
        <f>IF(J6="","",VLOOKUP(J6,'参加チーム名'!$C$4:$F$78,4))</f>
        <v>栗生ファイターズ</v>
      </c>
      <c r="L6" s="73"/>
      <c r="M6" s="73"/>
      <c r="N6" s="75"/>
      <c r="O6" s="76">
        <v>2</v>
      </c>
      <c r="P6" s="82">
        <f t="shared" si="0"/>
        <v>0.4236111111111111</v>
      </c>
      <c r="Q6" s="92">
        <f aca="true" t="shared" si="7" ref="Q6:Q15">+E6+7</f>
        <v>10</v>
      </c>
      <c r="R6" s="137" t="str">
        <f>IF(Q6="","",VLOOKUP(Q6,'参加チーム名'!$C$4:$F$78,4))</f>
        <v>岩沼西ファイターズ</v>
      </c>
      <c r="S6" s="92"/>
      <c r="T6" s="135" t="s">
        <v>28</v>
      </c>
      <c r="U6" s="92"/>
      <c r="V6" s="92">
        <f aca="true" t="shared" si="8" ref="V6:V15">+J6+7</f>
        <v>11</v>
      </c>
      <c r="W6" s="137" t="str">
        <f>IF(V6="","",VLOOKUP(V6,'参加チーム名'!$C$4:$F$78,4))</f>
        <v>ＷＡＮＯドリームズ</v>
      </c>
      <c r="X6" s="103"/>
      <c r="Y6" s="103"/>
      <c r="Z6" s="138"/>
      <c r="AA6" s="139">
        <v>2</v>
      </c>
      <c r="AB6" s="82">
        <f t="shared" si="1"/>
        <v>0.4236111111111111</v>
      </c>
      <c r="AC6" s="92">
        <f aca="true" t="shared" si="9" ref="AC6:AC15">+Q6+7</f>
        <v>17</v>
      </c>
      <c r="AD6" s="137" t="str">
        <f>IF(AC6="","",VLOOKUP(AC6,'参加チーム名'!$C$4:$F$78,4))</f>
        <v>いいのフェニックス</v>
      </c>
      <c r="AE6" s="92"/>
      <c r="AF6" s="135" t="s">
        <v>28</v>
      </c>
      <c r="AG6" s="92"/>
      <c r="AH6" s="92">
        <f aca="true" t="shared" si="10" ref="AH6:AH15">+V6+7</f>
        <v>18</v>
      </c>
      <c r="AI6" s="137" t="str">
        <f>IF(AH6="","",VLOOKUP(AH6,'参加チーム名'!$C$4:$F$78,4))</f>
        <v>アルバルクキッズ</v>
      </c>
      <c r="AJ6" s="73"/>
      <c r="AK6" s="197" t="s">
        <v>230</v>
      </c>
      <c r="AL6" s="199">
        <v>5</v>
      </c>
      <c r="AM6" s="199">
        <v>6</v>
      </c>
      <c r="AN6" s="200"/>
      <c r="AO6" s="199">
        <f t="shared" si="2"/>
        <v>26</v>
      </c>
      <c r="AP6" s="199">
        <f t="shared" si="3"/>
        <v>27</v>
      </c>
      <c r="AR6" s="197" t="s">
        <v>230</v>
      </c>
      <c r="AS6" s="199">
        <v>5</v>
      </c>
      <c r="AT6" s="199">
        <v>6</v>
      </c>
      <c r="AU6" s="200"/>
      <c r="AV6" s="199">
        <f t="shared" si="4"/>
        <v>26</v>
      </c>
      <c r="AW6" s="199">
        <f t="shared" si="5"/>
        <v>27</v>
      </c>
    </row>
    <row r="7" spans="1:49" ht="13.5" customHeight="1">
      <c r="A7" s="74"/>
      <c r="B7" s="75"/>
      <c r="C7" s="76">
        <v>3</v>
      </c>
      <c r="D7" s="77">
        <f t="shared" si="6"/>
        <v>0.4305555555555555</v>
      </c>
      <c r="E7" s="92">
        <v>22</v>
      </c>
      <c r="F7" s="215" t="str">
        <f>IF(E7="","",VLOOKUP(E7,'参加チーム名'!$C$4:$F$78,4))</f>
        <v>ＮＳＯミラクルファイターズ</v>
      </c>
      <c r="G7" s="92"/>
      <c r="H7" s="135" t="s">
        <v>28</v>
      </c>
      <c r="I7" s="92"/>
      <c r="J7" s="92">
        <v>23</v>
      </c>
      <c r="K7" s="215" t="str">
        <f>IF(J7="","",VLOOKUP(J7,'参加チーム名'!$C$4:$F$78,4))</f>
        <v>千葉ドラーズ</v>
      </c>
      <c r="L7" s="73"/>
      <c r="M7" s="73"/>
      <c r="N7" s="75"/>
      <c r="O7" s="76">
        <v>3</v>
      </c>
      <c r="P7" s="82">
        <f t="shared" si="0"/>
        <v>0.4305555555555555</v>
      </c>
      <c r="Q7" s="92">
        <v>24</v>
      </c>
      <c r="R7" s="215" t="str">
        <f>IF(Q7="","",VLOOKUP(Q7,'参加チーム名'!$C$4:$F$78,4))</f>
        <v>須賀川ゴジラキッズＤＢＣ</v>
      </c>
      <c r="S7" s="92"/>
      <c r="T7" s="135" t="s">
        <v>28</v>
      </c>
      <c r="U7" s="92"/>
      <c r="V7" s="92">
        <v>25</v>
      </c>
      <c r="W7" s="215" t="str">
        <f>IF(V7="","",VLOOKUP(V7,'参加チーム名'!$C$4:$F$78,4))</f>
        <v>笠間ピュアスターズ</v>
      </c>
      <c r="X7" s="103"/>
      <c r="Y7" s="103"/>
      <c r="Z7" s="138"/>
      <c r="AA7" s="139">
        <v>3</v>
      </c>
      <c r="AB7" s="82">
        <f t="shared" si="1"/>
        <v>0.4305555555555555</v>
      </c>
      <c r="AC7" s="92">
        <v>29</v>
      </c>
      <c r="AD7" s="198" t="str">
        <f>IF(AC7="","",VLOOKUP(AC7,'参加チーム名'!$C$4:$F$78,4))</f>
        <v>ブルースターキング騎士</v>
      </c>
      <c r="AE7" s="92"/>
      <c r="AF7" s="135" t="s">
        <v>28</v>
      </c>
      <c r="AG7" s="92"/>
      <c r="AH7" s="92">
        <v>30</v>
      </c>
      <c r="AI7" s="198" t="str">
        <f>IF(AH7="","",VLOOKUP(AH7,'参加チーム名'!$C$4:$F$78,4))</f>
        <v>ＪＮ星人</v>
      </c>
      <c r="AJ7" s="73"/>
      <c r="AK7" s="197" t="s">
        <v>231</v>
      </c>
      <c r="AL7" s="199">
        <v>1</v>
      </c>
      <c r="AM7" s="199">
        <v>7</v>
      </c>
      <c r="AN7" s="200"/>
      <c r="AO7" s="199">
        <f t="shared" si="2"/>
        <v>22</v>
      </c>
      <c r="AP7" s="199">
        <f t="shared" si="3"/>
        <v>28</v>
      </c>
      <c r="AR7" s="197" t="s">
        <v>231</v>
      </c>
      <c r="AS7" s="199">
        <v>1</v>
      </c>
      <c r="AT7" s="199">
        <v>7</v>
      </c>
      <c r="AU7" s="200"/>
      <c r="AV7" s="199">
        <f t="shared" si="4"/>
        <v>22</v>
      </c>
      <c r="AW7" s="199">
        <f t="shared" si="5"/>
        <v>28</v>
      </c>
    </row>
    <row r="8" spans="1:49" ht="13.5" customHeight="1">
      <c r="A8" s="74"/>
      <c r="B8" s="75"/>
      <c r="C8" s="76">
        <v>4</v>
      </c>
      <c r="D8" s="77">
        <f t="shared" si="6"/>
        <v>0.43749999999999994</v>
      </c>
      <c r="E8" s="92">
        <v>5</v>
      </c>
      <c r="F8" s="137" t="str">
        <f>IF(E8="","",VLOOKUP(E8,'参加チーム名'!$C$4:$F$78,4))</f>
        <v>須賀川ブルーインパルス</v>
      </c>
      <c r="G8" s="92"/>
      <c r="H8" s="135" t="s">
        <v>28</v>
      </c>
      <c r="I8" s="92"/>
      <c r="J8" s="92">
        <v>6</v>
      </c>
      <c r="K8" s="137" t="str">
        <f>IF(J8="","",VLOOKUP(J8,'参加チーム名'!$C$4:$F$78,4))</f>
        <v>Aoiトップガン</v>
      </c>
      <c r="L8" s="73"/>
      <c r="M8" s="73"/>
      <c r="N8" s="75"/>
      <c r="O8" s="76">
        <v>4</v>
      </c>
      <c r="P8" s="82">
        <f t="shared" si="0"/>
        <v>0.43749999999999994</v>
      </c>
      <c r="Q8" s="92">
        <f t="shared" si="7"/>
        <v>12</v>
      </c>
      <c r="R8" s="137" t="str">
        <f>IF(Q8="","",VLOOKUP(Q8,'参加チーム名'!$C$4:$F$78,4))</f>
        <v>本宮ドッジボールスポーツ少年団</v>
      </c>
      <c r="S8" s="92"/>
      <c r="T8" s="135" t="s">
        <v>28</v>
      </c>
      <c r="U8" s="92"/>
      <c r="V8" s="92">
        <f t="shared" si="8"/>
        <v>13</v>
      </c>
      <c r="W8" s="137" t="str">
        <f>IF(V8="","",VLOOKUP(V8,'参加チーム名'!$C$4:$F$78,4))</f>
        <v>白二ビクトリー</v>
      </c>
      <c r="X8" s="103"/>
      <c r="Y8" s="103"/>
      <c r="Z8" s="138"/>
      <c r="AA8" s="139">
        <v>4</v>
      </c>
      <c r="AB8" s="82">
        <f t="shared" si="1"/>
        <v>0.43749999999999994</v>
      </c>
      <c r="AC8" s="92">
        <f t="shared" si="9"/>
        <v>19</v>
      </c>
      <c r="AD8" s="137" t="str">
        <f>IF(AC8="","",VLOOKUP(AC8,'参加チーム名'!$C$4:$F$78,4))</f>
        <v>鳥川ライジングファルコン</v>
      </c>
      <c r="AE8" s="92"/>
      <c r="AF8" s="135" t="s">
        <v>28</v>
      </c>
      <c r="AG8" s="92"/>
      <c r="AH8" s="92">
        <f t="shared" si="10"/>
        <v>20</v>
      </c>
      <c r="AI8" s="137" t="str">
        <f>IF(AH8="","",VLOOKUP(AH8,'参加チーム名'!$C$4:$F$78,4))</f>
        <v>永盛ミュートスキッズ</v>
      </c>
      <c r="AJ8" s="73"/>
      <c r="AK8" s="197" t="s">
        <v>232</v>
      </c>
      <c r="AL8" s="199">
        <v>2</v>
      </c>
      <c r="AM8" s="199">
        <v>3</v>
      </c>
      <c r="AN8" s="200"/>
      <c r="AO8" s="199">
        <f t="shared" si="2"/>
        <v>23</v>
      </c>
      <c r="AP8" s="199">
        <f t="shared" si="3"/>
        <v>24</v>
      </c>
      <c r="AR8" s="197" t="s">
        <v>232</v>
      </c>
      <c r="AS8" s="199">
        <v>2</v>
      </c>
      <c r="AT8" s="199">
        <v>3</v>
      </c>
      <c r="AU8" s="200"/>
      <c r="AV8" s="199">
        <f t="shared" si="4"/>
        <v>23</v>
      </c>
      <c r="AW8" s="199">
        <f t="shared" si="5"/>
        <v>24</v>
      </c>
    </row>
    <row r="9" spans="1:49" ht="13.5" customHeight="1">
      <c r="A9" s="74"/>
      <c r="B9" s="75"/>
      <c r="C9" s="76">
        <v>5</v>
      </c>
      <c r="D9" s="77">
        <f t="shared" si="6"/>
        <v>0.44444444444444436</v>
      </c>
      <c r="E9" s="92">
        <v>1</v>
      </c>
      <c r="F9" s="137" t="str">
        <f>IF(E9="","",VLOOKUP(E9,'参加チーム名'!$C$4:$F$78,4))</f>
        <v>ブルースターキング</v>
      </c>
      <c r="G9" s="92"/>
      <c r="H9" s="135" t="s">
        <v>28</v>
      </c>
      <c r="I9" s="92"/>
      <c r="J9" s="92">
        <v>7</v>
      </c>
      <c r="K9" s="137" t="str">
        <f>IF(J9="","",VLOOKUP(J9,'参加チーム名'!$C$4:$F$78,4))</f>
        <v>Pchans</v>
      </c>
      <c r="L9" s="73"/>
      <c r="M9" s="73"/>
      <c r="N9" s="75"/>
      <c r="O9" s="76">
        <v>5</v>
      </c>
      <c r="P9" s="82">
        <f t="shared" si="0"/>
        <v>0.44444444444444436</v>
      </c>
      <c r="Q9" s="92">
        <f t="shared" si="7"/>
        <v>8</v>
      </c>
      <c r="R9" s="137" t="str">
        <f>IF(Q9="","",VLOOKUP(Q9,'参加チーム名'!$C$4:$F$78,4))</f>
        <v>吉田☆ラッキースターズ</v>
      </c>
      <c r="S9" s="92"/>
      <c r="T9" s="135" t="s">
        <v>28</v>
      </c>
      <c r="U9" s="92"/>
      <c r="V9" s="92">
        <f t="shared" si="8"/>
        <v>14</v>
      </c>
      <c r="W9" s="137" t="str">
        <f>IF(V9="","",VLOOKUP(V9,'参加チーム名'!$C$4:$F$78,4))</f>
        <v>バイオレンス国田</v>
      </c>
      <c r="X9" s="103"/>
      <c r="Y9" s="103"/>
      <c r="Z9" s="138"/>
      <c r="AA9" s="139">
        <v>5</v>
      </c>
      <c r="AB9" s="82">
        <f t="shared" si="1"/>
        <v>0.44444444444444436</v>
      </c>
      <c r="AC9" s="92">
        <f t="shared" si="9"/>
        <v>15</v>
      </c>
      <c r="AD9" s="137" t="str">
        <f>IF(AC9="","",VLOOKUP(AC9,'参加チーム名'!$C$4:$F$78,4))</f>
        <v>新里フェニックス</v>
      </c>
      <c r="AE9" s="92"/>
      <c r="AF9" s="135" t="s">
        <v>28</v>
      </c>
      <c r="AG9" s="92"/>
      <c r="AH9" s="92">
        <f t="shared" si="10"/>
        <v>21</v>
      </c>
      <c r="AI9" s="137" t="str">
        <f>IF(AH9="","",VLOOKUP(AH9,'参加チーム名'!$C$4:$F$78,4))</f>
        <v>三の丸フレンドリーキッズ</v>
      </c>
      <c r="AJ9" s="73"/>
      <c r="AK9" s="197" t="s">
        <v>233</v>
      </c>
      <c r="AL9" s="199">
        <v>4</v>
      </c>
      <c r="AM9" s="199">
        <v>5</v>
      </c>
      <c r="AN9" s="200"/>
      <c r="AO9" s="199">
        <f t="shared" si="2"/>
        <v>25</v>
      </c>
      <c r="AP9" s="199">
        <f t="shared" si="3"/>
        <v>26</v>
      </c>
      <c r="AR9" s="197" t="s">
        <v>233</v>
      </c>
      <c r="AS9" s="199">
        <v>4</v>
      </c>
      <c r="AT9" s="199">
        <v>5</v>
      </c>
      <c r="AU9" s="200"/>
      <c r="AV9" s="199">
        <f t="shared" si="4"/>
        <v>25</v>
      </c>
      <c r="AW9" s="199">
        <f t="shared" si="5"/>
        <v>26</v>
      </c>
    </row>
    <row r="10" spans="1:49" ht="13.5" customHeight="1">
      <c r="A10" s="74"/>
      <c r="B10" s="75"/>
      <c r="C10" s="76">
        <v>6</v>
      </c>
      <c r="D10" s="77">
        <f t="shared" si="6"/>
        <v>0.4513888888888888</v>
      </c>
      <c r="E10" s="92">
        <v>26</v>
      </c>
      <c r="F10" s="215" t="str">
        <f>IF(E10="","",VLOOKUP(E10,'参加チーム名'!$C$4:$F$78,4))</f>
        <v>原小ファイターズ</v>
      </c>
      <c r="G10" s="170"/>
      <c r="H10" s="171" t="s">
        <v>138</v>
      </c>
      <c r="I10" s="170"/>
      <c r="J10" s="92">
        <v>27</v>
      </c>
      <c r="K10" s="215" t="str">
        <f>IF(J10="","",VLOOKUP(J10,'参加チーム名'!$C$4:$F$78,4))</f>
        <v>キッズソルジャー</v>
      </c>
      <c r="L10" s="73"/>
      <c r="M10" s="73"/>
      <c r="N10" s="75"/>
      <c r="O10" s="76">
        <v>6</v>
      </c>
      <c r="P10" s="82">
        <f t="shared" si="0"/>
        <v>0.4513888888888888</v>
      </c>
      <c r="Q10" s="92">
        <v>22</v>
      </c>
      <c r="R10" s="215" t="str">
        <f>IF(Q10="","",VLOOKUP(Q10,'参加チーム名'!$C$4:$F$78,4))</f>
        <v>ＮＳＯミラクルファイターズ</v>
      </c>
      <c r="S10" s="170"/>
      <c r="T10" s="171" t="s">
        <v>28</v>
      </c>
      <c r="U10" s="170"/>
      <c r="V10" s="92">
        <v>28</v>
      </c>
      <c r="W10" s="215" t="str">
        <f>IF(V10="","",VLOOKUP(V10,'参加チーム名'!$C$4:$F$78,4))</f>
        <v>城西レッドウイングス</v>
      </c>
      <c r="X10" s="103"/>
      <c r="Y10" s="103"/>
      <c r="Z10" s="138"/>
      <c r="AA10" s="139">
        <v>6</v>
      </c>
      <c r="AB10" s="82">
        <f t="shared" si="1"/>
        <v>0.4513888888888888</v>
      </c>
      <c r="AC10" s="92">
        <v>31</v>
      </c>
      <c r="AD10" s="198" t="str">
        <f>IF(AC10="","",VLOOKUP(AC10,'参加チーム名'!$C$4:$F$78,4))</f>
        <v>バイオレンス国田Jr</v>
      </c>
      <c r="AE10" s="170"/>
      <c r="AF10" s="171" t="s">
        <v>28</v>
      </c>
      <c r="AG10" s="170"/>
      <c r="AH10" s="92">
        <v>32</v>
      </c>
      <c r="AI10" s="198" t="str">
        <f>IF(AH10="","",VLOOKUP(AH10,'参加チーム名'!$C$4:$F$78,4))</f>
        <v>白二ビクトリ☆ＲＵＮ</v>
      </c>
      <c r="AJ10" s="73"/>
      <c r="AK10" s="197" t="s">
        <v>234</v>
      </c>
      <c r="AL10" s="199">
        <v>6</v>
      </c>
      <c r="AM10" s="199">
        <v>7</v>
      </c>
      <c r="AN10" s="200"/>
      <c r="AO10" s="199">
        <f t="shared" si="2"/>
        <v>27</v>
      </c>
      <c r="AP10" s="199">
        <f t="shared" si="3"/>
        <v>28</v>
      </c>
      <c r="AR10" s="197" t="s">
        <v>234</v>
      </c>
      <c r="AS10" s="199">
        <v>6</v>
      </c>
      <c r="AT10" s="199">
        <v>7</v>
      </c>
      <c r="AU10" s="200"/>
      <c r="AV10" s="199">
        <f t="shared" si="4"/>
        <v>27</v>
      </c>
      <c r="AW10" s="199">
        <f t="shared" si="5"/>
        <v>28</v>
      </c>
    </row>
    <row r="11" spans="1:49" ht="13.5" customHeight="1">
      <c r="A11" s="74"/>
      <c r="B11" s="75"/>
      <c r="C11" s="76">
        <v>7</v>
      </c>
      <c r="D11" s="77">
        <f t="shared" si="6"/>
        <v>0.4583333333333332</v>
      </c>
      <c r="E11" s="92">
        <v>2</v>
      </c>
      <c r="F11" s="137" t="str">
        <f>IF(E11="","",VLOOKUP(E11,'参加チーム名'!$C$4:$F$78,4))</f>
        <v>岩槻・Ｆ・ビクトリー</v>
      </c>
      <c r="G11" s="92"/>
      <c r="H11" s="135" t="s">
        <v>28</v>
      </c>
      <c r="I11" s="92"/>
      <c r="J11" s="92">
        <v>3</v>
      </c>
      <c r="K11" s="137" t="str">
        <f>IF(J11="","",VLOOKUP(J11,'参加チーム名'!$C$4:$F$78,4))</f>
        <v>ツーリーフ</v>
      </c>
      <c r="L11" s="73"/>
      <c r="M11" s="73"/>
      <c r="N11" s="75"/>
      <c r="O11" s="76">
        <v>7</v>
      </c>
      <c r="P11" s="82">
        <f t="shared" si="0"/>
        <v>0.4583333333333332</v>
      </c>
      <c r="Q11" s="92">
        <f t="shared" si="7"/>
        <v>9</v>
      </c>
      <c r="R11" s="137" t="str">
        <f>IF(Q11="","",VLOOKUP(Q11,'参加チーム名'!$C$4:$F$78,4))</f>
        <v>城北ジェイソンズ</v>
      </c>
      <c r="S11" s="92"/>
      <c r="T11" s="135" t="s">
        <v>28</v>
      </c>
      <c r="U11" s="92"/>
      <c r="V11" s="92">
        <f t="shared" si="8"/>
        <v>10</v>
      </c>
      <c r="W11" s="137" t="str">
        <f>IF(V11="","",VLOOKUP(V11,'参加チーム名'!$C$4:$F$78,4))</f>
        <v>岩沼西ファイターズ</v>
      </c>
      <c r="X11" s="103"/>
      <c r="Y11" s="103"/>
      <c r="Z11" s="138"/>
      <c r="AA11" s="139">
        <v>7</v>
      </c>
      <c r="AB11" s="82">
        <f t="shared" si="1"/>
        <v>0.4583333333333332</v>
      </c>
      <c r="AC11" s="92">
        <f t="shared" si="9"/>
        <v>16</v>
      </c>
      <c r="AD11" s="137" t="str">
        <f>IF(AC11="","",VLOOKUP(AC11,'参加チーム名'!$C$4:$F$78,4))</f>
        <v>新鶴ファイターズ</v>
      </c>
      <c r="AE11" s="92"/>
      <c r="AF11" s="135" t="s">
        <v>78</v>
      </c>
      <c r="AG11" s="92"/>
      <c r="AH11" s="92">
        <f t="shared" si="10"/>
        <v>17</v>
      </c>
      <c r="AI11" s="137" t="str">
        <f>IF(AH11="","",VLOOKUP(AH11,'参加チーム名'!$C$4:$F$78,4))</f>
        <v>いいのフェニックス</v>
      </c>
      <c r="AJ11" s="73"/>
      <c r="AK11" s="197"/>
      <c r="AL11" s="199"/>
      <c r="AM11" s="199"/>
      <c r="AN11" s="200"/>
      <c r="AO11" s="199"/>
      <c r="AP11" s="199"/>
      <c r="AR11" s="197"/>
      <c r="AS11" s="199"/>
      <c r="AT11" s="199"/>
      <c r="AU11" s="200"/>
      <c r="AV11" s="199"/>
      <c r="AW11" s="199"/>
    </row>
    <row r="12" spans="1:49" ht="13.5" customHeight="1">
      <c r="A12" s="74"/>
      <c r="B12" s="75"/>
      <c r="C12" s="76">
        <v>8</v>
      </c>
      <c r="D12" s="77">
        <f t="shared" si="6"/>
        <v>0.4652777777777776</v>
      </c>
      <c r="E12" s="92">
        <v>4</v>
      </c>
      <c r="F12" s="137" t="str">
        <f>IF(E12="","",VLOOKUP(E12,'参加チーム名'!$C$4:$F$78,4))</f>
        <v>栗生ファイターズ</v>
      </c>
      <c r="G12" s="92"/>
      <c r="H12" s="135" t="s">
        <v>28</v>
      </c>
      <c r="I12" s="92"/>
      <c r="J12" s="92">
        <v>5</v>
      </c>
      <c r="K12" s="137" t="str">
        <f>IF(J12="","",VLOOKUP(J12,'参加チーム名'!$C$4:$F$78,4))</f>
        <v>須賀川ブルーインパルス</v>
      </c>
      <c r="L12" s="73"/>
      <c r="M12" s="78"/>
      <c r="N12" s="75"/>
      <c r="O12" s="76">
        <v>8</v>
      </c>
      <c r="P12" s="82">
        <f t="shared" si="0"/>
        <v>0.4652777777777776</v>
      </c>
      <c r="Q12" s="92">
        <f t="shared" si="7"/>
        <v>11</v>
      </c>
      <c r="R12" s="137" t="str">
        <f>IF(Q12="","",VLOOKUP(Q12,'参加チーム名'!$C$4:$F$78,4))</f>
        <v>ＷＡＮＯドリームズ</v>
      </c>
      <c r="S12" s="92"/>
      <c r="T12" s="135" t="s">
        <v>28</v>
      </c>
      <c r="U12" s="92"/>
      <c r="V12" s="92">
        <f t="shared" si="8"/>
        <v>12</v>
      </c>
      <c r="W12" s="137" t="str">
        <f>IF(V12="","",VLOOKUP(V12,'参加チーム名'!$C$4:$F$78,4))</f>
        <v>本宮ドッジボールスポーツ少年団</v>
      </c>
      <c r="X12" s="103"/>
      <c r="Y12" s="78"/>
      <c r="Z12" s="138"/>
      <c r="AA12" s="139">
        <v>8</v>
      </c>
      <c r="AB12" s="82">
        <f t="shared" si="1"/>
        <v>0.4652777777777776</v>
      </c>
      <c r="AC12" s="92">
        <f t="shared" si="9"/>
        <v>18</v>
      </c>
      <c r="AD12" s="137" t="str">
        <f>IF(AC12="","",VLOOKUP(AC12,'参加チーム名'!$C$4:$F$78,4))</f>
        <v>アルバルクキッズ</v>
      </c>
      <c r="AE12" s="92"/>
      <c r="AF12" s="135" t="s">
        <v>28</v>
      </c>
      <c r="AG12" s="92"/>
      <c r="AH12" s="92">
        <f t="shared" si="10"/>
        <v>19</v>
      </c>
      <c r="AI12" s="137" t="str">
        <f>IF(AH12="","",VLOOKUP(AH12,'参加チーム名'!$C$4:$F$78,4))</f>
        <v>鳥川ライジングファルコン</v>
      </c>
      <c r="AJ12" s="73"/>
      <c r="AK12" s="197" t="s">
        <v>235</v>
      </c>
      <c r="AL12" s="199">
        <v>1</v>
      </c>
      <c r="AM12" s="199">
        <v>3</v>
      </c>
      <c r="AN12" s="200"/>
      <c r="AO12" s="199">
        <f t="shared" si="2"/>
        <v>22</v>
      </c>
      <c r="AP12" s="199">
        <f t="shared" si="3"/>
        <v>24</v>
      </c>
      <c r="AR12" s="197" t="s">
        <v>235</v>
      </c>
      <c r="AS12" s="199">
        <v>1</v>
      </c>
      <c r="AT12" s="199">
        <v>3</v>
      </c>
      <c r="AU12" s="200"/>
      <c r="AV12" s="199">
        <f aca="true" t="shared" si="11" ref="AV12:AW16">AS12+21</f>
        <v>22</v>
      </c>
      <c r="AW12" s="199">
        <f t="shared" si="11"/>
        <v>24</v>
      </c>
    </row>
    <row r="13" spans="1:49" ht="13.5" customHeight="1">
      <c r="A13" s="74"/>
      <c r="B13" s="75"/>
      <c r="C13" s="76">
        <v>9</v>
      </c>
      <c r="D13" s="77">
        <f t="shared" si="6"/>
        <v>0.47222222222222204</v>
      </c>
      <c r="E13" s="92">
        <v>23</v>
      </c>
      <c r="F13" s="215" t="str">
        <f>IF(E13="","",VLOOKUP(E13,'参加チーム名'!$C$4:$F$78,4))</f>
        <v>千葉ドラーズ</v>
      </c>
      <c r="G13" s="92"/>
      <c r="H13" s="135" t="s">
        <v>28</v>
      </c>
      <c r="I13" s="92"/>
      <c r="J13" s="92">
        <v>24</v>
      </c>
      <c r="K13" s="215" t="str">
        <f>IF(J13="","",VLOOKUP(J13,'参加チーム名'!$C$4:$F$78,4))</f>
        <v>須賀川ゴジラキッズＤＢＣ</v>
      </c>
      <c r="L13" s="73"/>
      <c r="M13" s="73"/>
      <c r="N13" s="75"/>
      <c r="O13" s="76">
        <v>9</v>
      </c>
      <c r="P13" s="82">
        <f t="shared" si="0"/>
        <v>0.47222222222222204</v>
      </c>
      <c r="Q13" s="92">
        <v>25</v>
      </c>
      <c r="R13" s="215" t="str">
        <f>IF(Q13="","",VLOOKUP(Q13,'参加チーム名'!$C$4:$F$78,4))</f>
        <v>笠間ピュアスターズ</v>
      </c>
      <c r="S13" s="92"/>
      <c r="T13" s="135" t="s">
        <v>28</v>
      </c>
      <c r="U13" s="92"/>
      <c r="V13" s="92">
        <v>26</v>
      </c>
      <c r="W13" s="215" t="str">
        <f>IF(V13="","",VLOOKUP(V13,'参加チーム名'!$C$4:$F$78,4))</f>
        <v>原小ファイターズ</v>
      </c>
      <c r="X13" s="103"/>
      <c r="Y13" s="103"/>
      <c r="Z13" s="138"/>
      <c r="AA13" s="139">
        <v>9</v>
      </c>
      <c r="AB13" s="82">
        <f t="shared" si="1"/>
        <v>0.47222222222222204</v>
      </c>
      <c r="AC13" s="92">
        <v>29</v>
      </c>
      <c r="AD13" s="198" t="str">
        <f>IF(AC13="","",VLOOKUP(AC13,'参加チーム名'!$C$4:$F$78,4))</f>
        <v>ブルースターキング騎士</v>
      </c>
      <c r="AE13" s="92"/>
      <c r="AF13" s="135" t="s">
        <v>28</v>
      </c>
      <c r="AG13" s="92"/>
      <c r="AH13" s="92">
        <v>33</v>
      </c>
      <c r="AI13" s="198" t="str">
        <f>IF(AH13="","",VLOOKUP(AH13,'参加チーム名'!$C$4:$F$78,4))</f>
        <v>仁井田チャレンジキッズ</v>
      </c>
      <c r="AJ13" s="73"/>
      <c r="AK13" s="197" t="s">
        <v>236</v>
      </c>
      <c r="AL13" s="199">
        <v>2</v>
      </c>
      <c r="AM13" s="199">
        <v>4</v>
      </c>
      <c r="AN13" s="200"/>
      <c r="AO13" s="199">
        <f t="shared" si="2"/>
        <v>23</v>
      </c>
      <c r="AP13" s="199">
        <f t="shared" si="3"/>
        <v>25</v>
      </c>
      <c r="AR13" s="197" t="s">
        <v>236</v>
      </c>
      <c r="AS13" s="199">
        <v>2</v>
      </c>
      <c r="AT13" s="199">
        <v>4</v>
      </c>
      <c r="AU13" s="200"/>
      <c r="AV13" s="199">
        <f t="shared" si="11"/>
        <v>23</v>
      </c>
      <c r="AW13" s="199">
        <f t="shared" si="11"/>
        <v>25</v>
      </c>
    </row>
    <row r="14" spans="1:49" ht="13.5" customHeight="1">
      <c r="A14" s="74"/>
      <c r="B14" s="75"/>
      <c r="C14" s="76">
        <v>10</v>
      </c>
      <c r="D14" s="77">
        <f t="shared" si="6"/>
        <v>0.47916666666666646</v>
      </c>
      <c r="E14" s="92">
        <v>6</v>
      </c>
      <c r="F14" s="137" t="str">
        <f>IF(E14="","",VLOOKUP(E14,'参加チーム名'!$C$4:$F$78,4))</f>
        <v>Aoiトップガン</v>
      </c>
      <c r="G14" s="92"/>
      <c r="H14" s="135" t="s">
        <v>28</v>
      </c>
      <c r="I14" s="92"/>
      <c r="J14" s="92">
        <v>7</v>
      </c>
      <c r="K14" s="137" t="str">
        <f>IF(J14="","",VLOOKUP(J14,'参加チーム名'!$C$4:$F$78,4))</f>
        <v>Pchans</v>
      </c>
      <c r="L14" s="73"/>
      <c r="M14" s="73"/>
      <c r="N14" s="75"/>
      <c r="O14" s="76">
        <v>10</v>
      </c>
      <c r="P14" s="82">
        <f t="shared" si="0"/>
        <v>0.47916666666666646</v>
      </c>
      <c r="Q14" s="92">
        <f t="shared" si="7"/>
        <v>13</v>
      </c>
      <c r="R14" s="137" t="str">
        <f>IF(Q14="","",VLOOKUP(Q14,'参加チーム名'!$C$4:$F$78,4))</f>
        <v>白二ビクトリー</v>
      </c>
      <c r="S14" s="92"/>
      <c r="T14" s="135" t="s">
        <v>28</v>
      </c>
      <c r="U14" s="92"/>
      <c r="V14" s="92">
        <f t="shared" si="8"/>
        <v>14</v>
      </c>
      <c r="W14" s="137" t="str">
        <f>IF(V14="","",VLOOKUP(V14,'参加チーム名'!$C$4:$F$78,4))</f>
        <v>バイオレンス国田</v>
      </c>
      <c r="X14" s="103"/>
      <c r="Y14" s="103"/>
      <c r="Z14" s="138"/>
      <c r="AA14" s="139">
        <v>10</v>
      </c>
      <c r="AB14" s="82">
        <f t="shared" si="1"/>
        <v>0.47916666666666646</v>
      </c>
      <c r="AC14" s="92">
        <f t="shared" si="9"/>
        <v>20</v>
      </c>
      <c r="AD14" s="137" t="str">
        <f>IF(AC14="","",VLOOKUP(AC14,'参加チーム名'!$C$4:$F$78,4))</f>
        <v>永盛ミュートスキッズ</v>
      </c>
      <c r="AE14" s="92"/>
      <c r="AF14" s="135" t="s">
        <v>28</v>
      </c>
      <c r="AG14" s="92"/>
      <c r="AH14" s="92">
        <f t="shared" si="10"/>
        <v>21</v>
      </c>
      <c r="AI14" s="137" t="str">
        <f>IF(AH14="","",VLOOKUP(AH14,'参加チーム名'!$C$4:$F$78,4))</f>
        <v>三の丸フレンドリーキッズ</v>
      </c>
      <c r="AJ14" s="73"/>
      <c r="AK14" s="197" t="s">
        <v>237</v>
      </c>
      <c r="AL14" s="199">
        <v>5</v>
      </c>
      <c r="AM14" s="199">
        <v>7</v>
      </c>
      <c r="AN14" s="200"/>
      <c r="AO14" s="199">
        <f t="shared" si="2"/>
        <v>26</v>
      </c>
      <c r="AP14" s="199">
        <f t="shared" si="3"/>
        <v>28</v>
      </c>
      <c r="AR14" s="197" t="s">
        <v>237</v>
      </c>
      <c r="AS14" s="199">
        <v>5</v>
      </c>
      <c r="AT14" s="199">
        <v>7</v>
      </c>
      <c r="AU14" s="200"/>
      <c r="AV14" s="199">
        <f t="shared" si="11"/>
        <v>26</v>
      </c>
      <c r="AW14" s="199">
        <f t="shared" si="11"/>
        <v>28</v>
      </c>
    </row>
    <row r="15" spans="1:49" ht="13.5" customHeight="1">
      <c r="A15" s="74"/>
      <c r="B15" s="81"/>
      <c r="C15" s="20">
        <v>11</v>
      </c>
      <c r="D15" s="77">
        <f t="shared" si="6"/>
        <v>0.4861111111111109</v>
      </c>
      <c r="E15" s="92">
        <v>1</v>
      </c>
      <c r="F15" s="137" t="str">
        <f>IF(E15="","",VLOOKUP(E15,'参加チーム名'!$C$4:$F$78,4))</f>
        <v>ブルースターキング</v>
      </c>
      <c r="G15" s="92"/>
      <c r="H15" s="135" t="s">
        <v>28</v>
      </c>
      <c r="I15" s="92"/>
      <c r="J15" s="92">
        <v>3</v>
      </c>
      <c r="K15" s="137" t="str">
        <f>IF(J15="","",VLOOKUP(J15,'参加チーム名'!$C$4:$F$78,4))</f>
        <v>ツーリーフ</v>
      </c>
      <c r="N15" s="81"/>
      <c r="O15" s="20">
        <v>11</v>
      </c>
      <c r="P15" s="82">
        <f t="shared" si="0"/>
        <v>0.4861111111111109</v>
      </c>
      <c r="Q15" s="92">
        <f t="shared" si="7"/>
        <v>8</v>
      </c>
      <c r="R15" s="137" t="str">
        <f>IF(Q15="","",VLOOKUP(Q15,'参加チーム名'!$C$4:$F$78,4))</f>
        <v>吉田☆ラッキースターズ</v>
      </c>
      <c r="S15" s="170"/>
      <c r="T15" s="171" t="s">
        <v>28</v>
      </c>
      <c r="U15" s="170"/>
      <c r="V15" s="92">
        <f t="shared" si="8"/>
        <v>10</v>
      </c>
      <c r="W15" s="137" t="str">
        <f>IF(V15="","",VLOOKUP(V15,'参加チーム名'!$C$4:$F$78,4))</f>
        <v>岩沼西ファイターズ</v>
      </c>
      <c r="X15" s="93"/>
      <c r="Y15" s="93"/>
      <c r="Z15" s="140"/>
      <c r="AA15" s="141">
        <v>11</v>
      </c>
      <c r="AB15" s="82">
        <f t="shared" si="1"/>
        <v>0.4861111111111109</v>
      </c>
      <c r="AC15" s="92">
        <f t="shared" si="9"/>
        <v>15</v>
      </c>
      <c r="AD15" s="137" t="str">
        <f>IF(AC15="","",VLOOKUP(AC15,'参加チーム名'!$C$4:$F$78,4))</f>
        <v>新里フェニックス</v>
      </c>
      <c r="AE15" s="170"/>
      <c r="AF15" s="171" t="s">
        <v>28</v>
      </c>
      <c r="AG15" s="170"/>
      <c r="AH15" s="92">
        <f t="shared" si="10"/>
        <v>17</v>
      </c>
      <c r="AI15" s="137" t="str">
        <f>IF(AH15="","",VLOOKUP(AH15,'参加チーム名'!$C$4:$F$78,4))</f>
        <v>いいのフェニックス</v>
      </c>
      <c r="AK15" s="197" t="s">
        <v>238</v>
      </c>
      <c r="AL15" s="199">
        <v>1</v>
      </c>
      <c r="AM15" s="199">
        <v>6</v>
      </c>
      <c r="AN15" s="200"/>
      <c r="AO15" s="199">
        <f t="shared" si="2"/>
        <v>22</v>
      </c>
      <c r="AP15" s="199">
        <f t="shared" si="3"/>
        <v>27</v>
      </c>
      <c r="AR15" s="197" t="s">
        <v>238</v>
      </c>
      <c r="AS15" s="199">
        <v>1</v>
      </c>
      <c r="AT15" s="199">
        <v>6</v>
      </c>
      <c r="AU15" s="200"/>
      <c r="AV15" s="199">
        <f t="shared" si="11"/>
        <v>22</v>
      </c>
      <c r="AW15" s="199">
        <f t="shared" si="11"/>
        <v>27</v>
      </c>
    </row>
    <row r="16" spans="1:49" ht="13.5" customHeight="1">
      <c r="A16" s="74"/>
      <c r="B16" s="81"/>
      <c r="C16" s="20">
        <v>12</v>
      </c>
      <c r="D16" s="77">
        <f t="shared" si="6"/>
        <v>0.4930555555555553</v>
      </c>
      <c r="E16" s="92">
        <v>27</v>
      </c>
      <c r="F16" s="215" t="str">
        <f>IF(E16="","",VLOOKUP(E16,'参加チーム名'!$C$4:$F$78,4))</f>
        <v>キッズソルジャー</v>
      </c>
      <c r="G16" s="170"/>
      <c r="H16" s="171" t="s">
        <v>138</v>
      </c>
      <c r="I16" s="170"/>
      <c r="J16" s="92">
        <v>28</v>
      </c>
      <c r="K16" s="215" t="str">
        <f>IF(J16="","",VLOOKUP(J16,'参加チーム名'!$C$4:$F$78,4))</f>
        <v>城西レッドウイングス</v>
      </c>
      <c r="N16" s="81"/>
      <c r="O16" s="20">
        <v>12</v>
      </c>
      <c r="P16" s="82">
        <f t="shared" si="0"/>
        <v>0.4930555555555553</v>
      </c>
      <c r="Q16" s="92">
        <v>22</v>
      </c>
      <c r="R16" s="215" t="str">
        <f>IF(Q16="","",VLOOKUP(Q16,'参加チーム名'!$C$4:$F$78,4))</f>
        <v>ＮＳＯミラクルファイターズ</v>
      </c>
      <c r="S16" s="92"/>
      <c r="T16" s="135" t="s">
        <v>28</v>
      </c>
      <c r="U16" s="92"/>
      <c r="V16" s="92">
        <v>24</v>
      </c>
      <c r="W16" s="215" t="str">
        <f>IF(V16="","",VLOOKUP(V16,'参加チーム名'!$C$4:$F$78,4))</f>
        <v>須賀川ゴジラキッズＤＢＣ</v>
      </c>
      <c r="X16" s="93"/>
      <c r="Y16" s="93"/>
      <c r="Z16" s="140"/>
      <c r="AA16" s="141">
        <v>12</v>
      </c>
      <c r="AB16" s="82">
        <f t="shared" si="1"/>
        <v>0.4930555555555553</v>
      </c>
      <c r="AC16" s="92">
        <v>30</v>
      </c>
      <c r="AD16" s="198" t="str">
        <f>IF(AC16="","",VLOOKUP(AC16,'参加チーム名'!$C$4:$F$78,4))</f>
        <v>ＪＮ星人</v>
      </c>
      <c r="AE16" s="92"/>
      <c r="AF16" s="135" t="s">
        <v>28</v>
      </c>
      <c r="AG16" s="92"/>
      <c r="AH16" s="92">
        <v>31</v>
      </c>
      <c r="AI16" s="198" t="str">
        <f>IF(AH16="","",VLOOKUP(AH16,'参加チーム名'!$C$4:$F$78,4))</f>
        <v>バイオレンス国田Jr</v>
      </c>
      <c r="AK16" s="197" t="s">
        <v>239</v>
      </c>
      <c r="AL16" s="199">
        <v>2</v>
      </c>
      <c r="AM16" s="199">
        <v>5</v>
      </c>
      <c r="AN16" s="200"/>
      <c r="AO16" s="199">
        <f t="shared" si="2"/>
        <v>23</v>
      </c>
      <c r="AP16" s="199">
        <f t="shared" si="3"/>
        <v>26</v>
      </c>
      <c r="AR16" s="197" t="s">
        <v>239</v>
      </c>
      <c r="AS16" s="199">
        <v>2</v>
      </c>
      <c r="AT16" s="199">
        <v>5</v>
      </c>
      <c r="AU16" s="200"/>
      <c r="AV16" s="199">
        <f t="shared" si="11"/>
        <v>23</v>
      </c>
      <c r="AW16" s="199">
        <f t="shared" si="11"/>
        <v>26</v>
      </c>
    </row>
    <row r="17" spans="1:49" ht="13.5" customHeight="1">
      <c r="A17" s="74">
        <v>0.041666666666666664</v>
      </c>
      <c r="B17" s="81"/>
      <c r="C17" s="83"/>
      <c r="D17" s="84"/>
      <c r="E17" s="85"/>
      <c r="F17" s="86" t="s">
        <v>264</v>
      </c>
      <c r="G17" s="83"/>
      <c r="H17" s="83"/>
      <c r="I17" s="83"/>
      <c r="J17" s="85"/>
      <c r="K17" s="65"/>
      <c r="N17" s="81"/>
      <c r="O17" s="83"/>
      <c r="P17" s="84"/>
      <c r="Q17" s="85"/>
      <c r="R17" s="86" t="str">
        <f>F17</f>
        <v>昼休み休憩（６０分）　※リーグの遅延により短縮する場合があります</v>
      </c>
      <c r="S17" s="83"/>
      <c r="T17" s="83"/>
      <c r="U17" s="83"/>
      <c r="V17" s="85"/>
      <c r="W17" s="65"/>
      <c r="Z17" s="81"/>
      <c r="AA17" s="83"/>
      <c r="AB17" s="84"/>
      <c r="AC17" s="85"/>
      <c r="AD17" s="86" t="str">
        <f>R17</f>
        <v>昼休み休憩（６０分）　※リーグの遅延により短縮する場合があります</v>
      </c>
      <c r="AE17" s="83"/>
      <c r="AF17" s="83"/>
      <c r="AG17" s="83"/>
      <c r="AH17" s="85"/>
      <c r="AI17" s="65"/>
      <c r="AL17" s="201"/>
      <c r="AM17" s="201"/>
      <c r="AN17" s="201"/>
      <c r="AO17" s="73"/>
      <c r="AP17" s="73"/>
      <c r="AS17" s="201"/>
      <c r="AT17" s="201"/>
      <c r="AU17" s="201"/>
      <c r="AV17" s="73"/>
      <c r="AW17" s="73"/>
    </row>
    <row r="18" spans="1:49" ht="13.5" customHeight="1">
      <c r="A18" s="74">
        <v>0.006944444444444444</v>
      </c>
      <c r="B18" s="81"/>
      <c r="C18" s="20">
        <v>13</v>
      </c>
      <c r="D18" s="82">
        <f>D16+$A$5+A17</f>
        <v>0.5416666666666664</v>
      </c>
      <c r="E18" s="92">
        <v>2</v>
      </c>
      <c r="F18" s="137" t="str">
        <f>IF(E18="","",VLOOKUP(E18,'参加チーム名'!$C$4:$F$78,4))</f>
        <v>岩槻・Ｆ・ビクトリー</v>
      </c>
      <c r="G18" s="92"/>
      <c r="H18" s="136" t="s">
        <v>28</v>
      </c>
      <c r="I18" s="92"/>
      <c r="J18" s="92">
        <v>4</v>
      </c>
      <c r="K18" s="137" t="str">
        <f>IF(J18="","",VLOOKUP(J18,'参加チーム名'!$C$4:$F$78,4))</f>
        <v>栗生ファイターズ</v>
      </c>
      <c r="N18" s="81"/>
      <c r="O18" s="20">
        <v>13</v>
      </c>
      <c r="P18" s="82">
        <f>D18</f>
        <v>0.5416666666666664</v>
      </c>
      <c r="Q18" s="92">
        <f>+E18+7</f>
        <v>9</v>
      </c>
      <c r="R18" s="137" t="str">
        <f>IF(Q18="","",VLOOKUP(Q18,'参加チーム名'!$C$4:$F$78,4))</f>
        <v>城北ジェイソンズ</v>
      </c>
      <c r="S18" s="92"/>
      <c r="T18" s="136" t="s">
        <v>28</v>
      </c>
      <c r="U18" s="92"/>
      <c r="V18" s="92">
        <f aca="true" t="shared" si="12" ref="V18:V34">+J18+7</f>
        <v>11</v>
      </c>
      <c r="W18" s="137" t="str">
        <f>IF(V18="","",VLOOKUP(V18,'参加チーム名'!$C$4:$F$78,4))</f>
        <v>ＷＡＮＯドリームズ</v>
      </c>
      <c r="X18" s="93"/>
      <c r="Y18" s="93"/>
      <c r="Z18" s="140"/>
      <c r="AA18" s="20">
        <v>13</v>
      </c>
      <c r="AB18" s="82">
        <f>P18</f>
        <v>0.5416666666666664</v>
      </c>
      <c r="AC18" s="92">
        <f aca="true" t="shared" si="13" ref="AC18:AC36">+Q18+7</f>
        <v>16</v>
      </c>
      <c r="AD18" s="137" t="str">
        <f>IF(AC18="","",VLOOKUP(AC18,'参加チーム名'!$C$4:$F$78,4))</f>
        <v>新鶴ファイターズ</v>
      </c>
      <c r="AE18" s="92"/>
      <c r="AF18" s="136" t="s">
        <v>28</v>
      </c>
      <c r="AG18" s="92"/>
      <c r="AH18" s="92">
        <f aca="true" t="shared" si="14" ref="AH18:AH34">+V18+7</f>
        <v>18</v>
      </c>
      <c r="AI18" s="137" t="str">
        <f>IF(AH18="","",VLOOKUP(AH18,'参加チーム名'!$C$4:$F$78,4))</f>
        <v>アルバルクキッズ</v>
      </c>
      <c r="AK18" s="197" t="s">
        <v>240</v>
      </c>
      <c r="AL18" s="199">
        <v>1</v>
      </c>
      <c r="AM18" s="199">
        <v>4</v>
      </c>
      <c r="AN18" s="200"/>
      <c r="AO18" s="199">
        <f>AL18+21</f>
        <v>22</v>
      </c>
      <c r="AP18" s="199">
        <f>AM18+21</f>
        <v>25</v>
      </c>
      <c r="AR18" s="197" t="s">
        <v>240</v>
      </c>
      <c r="AS18" s="199">
        <v>1</v>
      </c>
      <c r="AT18" s="199">
        <v>4</v>
      </c>
      <c r="AU18" s="200"/>
      <c r="AV18" s="199">
        <f aca="true" t="shared" si="15" ref="AV18:AW24">AS18+21</f>
        <v>22</v>
      </c>
      <c r="AW18" s="199">
        <f t="shared" si="15"/>
        <v>25</v>
      </c>
    </row>
    <row r="19" spans="2:49" ht="13.5" customHeight="1">
      <c r="B19" s="81"/>
      <c r="C19" s="20">
        <v>14</v>
      </c>
      <c r="D19" s="82">
        <f aca="true" t="shared" si="16" ref="D19:D38">D18+A$18</f>
        <v>0.5486111111111108</v>
      </c>
      <c r="E19" s="92">
        <v>5</v>
      </c>
      <c r="F19" s="137" t="str">
        <f>IF(E19="","",VLOOKUP(E19,'参加チーム名'!$C$4:$F$78,4))</f>
        <v>須賀川ブルーインパルス</v>
      </c>
      <c r="G19" s="92"/>
      <c r="H19" s="136" t="s">
        <v>28</v>
      </c>
      <c r="I19" s="92"/>
      <c r="J19" s="92">
        <v>7</v>
      </c>
      <c r="K19" s="137" t="str">
        <f>IF(J19="","",VLOOKUP(J19,'参加チーム名'!$C$4:$F$78,4))</f>
        <v>Pchans</v>
      </c>
      <c r="N19" s="81"/>
      <c r="O19" s="20">
        <v>14</v>
      </c>
      <c r="P19" s="82">
        <f>D19</f>
        <v>0.5486111111111108</v>
      </c>
      <c r="Q19" s="92">
        <f aca="true" t="shared" si="17" ref="Q19:Q34">+E19+7</f>
        <v>12</v>
      </c>
      <c r="R19" s="137" t="str">
        <f>IF(Q19="","",VLOOKUP(Q19,'参加チーム名'!$C$4:$F$78,4))</f>
        <v>本宮ドッジボールスポーツ少年団</v>
      </c>
      <c r="S19" s="92"/>
      <c r="T19" s="136" t="s">
        <v>28</v>
      </c>
      <c r="U19" s="92"/>
      <c r="V19" s="92">
        <f t="shared" si="12"/>
        <v>14</v>
      </c>
      <c r="W19" s="137" t="str">
        <f>IF(V19="","",VLOOKUP(V19,'参加チーム名'!$C$4:$F$78,4))</f>
        <v>バイオレンス国田</v>
      </c>
      <c r="X19" s="93"/>
      <c r="Y19" s="93"/>
      <c r="Z19" s="140"/>
      <c r="AA19" s="20">
        <v>14</v>
      </c>
      <c r="AB19" s="82">
        <f>P19</f>
        <v>0.5486111111111108</v>
      </c>
      <c r="AC19" s="92">
        <f t="shared" si="13"/>
        <v>19</v>
      </c>
      <c r="AD19" s="137" t="str">
        <f>IF(AC19="","",VLOOKUP(AC19,'参加チーム名'!$C$4:$F$78,4))</f>
        <v>鳥川ライジングファルコン</v>
      </c>
      <c r="AE19" s="92"/>
      <c r="AF19" s="136" t="s">
        <v>28</v>
      </c>
      <c r="AG19" s="92"/>
      <c r="AH19" s="92">
        <f t="shared" si="14"/>
        <v>21</v>
      </c>
      <c r="AI19" s="137" t="str">
        <f>IF(AH19="","",VLOOKUP(AH19,'参加チーム名'!$C$4:$F$78,4))</f>
        <v>三の丸フレンドリーキッズ</v>
      </c>
      <c r="AK19" s="197" t="s">
        <v>241</v>
      </c>
      <c r="AL19" s="199">
        <v>2</v>
      </c>
      <c r="AM19" s="199">
        <v>6</v>
      </c>
      <c r="AN19" s="200"/>
      <c r="AO19" s="199">
        <f>AL19+21</f>
        <v>23</v>
      </c>
      <c r="AP19" s="199">
        <f>AM19+21</f>
        <v>27</v>
      </c>
      <c r="AR19" s="197" t="s">
        <v>241</v>
      </c>
      <c r="AS19" s="199">
        <v>2</v>
      </c>
      <c r="AT19" s="199">
        <v>6</v>
      </c>
      <c r="AU19" s="200"/>
      <c r="AV19" s="199">
        <f t="shared" si="15"/>
        <v>23</v>
      </c>
      <c r="AW19" s="199">
        <f t="shared" si="15"/>
        <v>27</v>
      </c>
    </row>
    <row r="20" spans="2:49" ht="13.5" customHeight="1">
      <c r="B20" s="81"/>
      <c r="C20" s="20">
        <v>15</v>
      </c>
      <c r="D20" s="82">
        <f t="shared" si="16"/>
        <v>0.5555555555555552</v>
      </c>
      <c r="E20" s="92">
        <v>23</v>
      </c>
      <c r="F20" s="215" t="str">
        <f>IF(E20="","",VLOOKUP(E20,'参加チーム名'!$C$4:$F$78,4))</f>
        <v>千葉ドラーズ</v>
      </c>
      <c r="G20" s="92"/>
      <c r="H20" s="136" t="s">
        <v>28</v>
      </c>
      <c r="I20" s="92"/>
      <c r="J20" s="92">
        <v>25</v>
      </c>
      <c r="K20" s="215" t="str">
        <f>IF(J20="","",VLOOKUP(J20,'参加チーム名'!$C$4:$F$78,4))</f>
        <v>笠間ピュアスターズ</v>
      </c>
      <c r="M20" s="80"/>
      <c r="N20" s="81"/>
      <c r="O20" s="20">
        <v>15</v>
      </c>
      <c r="P20" s="82">
        <f>D20</f>
        <v>0.5555555555555552</v>
      </c>
      <c r="Q20" s="92">
        <v>26</v>
      </c>
      <c r="R20" s="215" t="str">
        <f>IF(Q20="","",VLOOKUP(Q20,'参加チーム名'!$C$4:$F$78,4))</f>
        <v>原小ファイターズ</v>
      </c>
      <c r="S20" s="92"/>
      <c r="T20" s="21" t="s">
        <v>29</v>
      </c>
      <c r="U20" s="92"/>
      <c r="V20" s="92">
        <v>28</v>
      </c>
      <c r="W20" s="215" t="str">
        <f>IF(V20="","",VLOOKUP(V20,'参加チーム名'!$C$4:$F$78,4))</f>
        <v>城西レッドウイングス</v>
      </c>
      <c r="Y20" s="78"/>
      <c r="Z20" s="81"/>
      <c r="AA20" s="20">
        <v>15</v>
      </c>
      <c r="AB20" s="82">
        <f>P20</f>
        <v>0.5555555555555552</v>
      </c>
      <c r="AC20" s="92">
        <v>32</v>
      </c>
      <c r="AD20" s="198" t="str">
        <f>IF(AC20="","",VLOOKUP(AC20,'参加チーム名'!$C$4:$F$78,4))</f>
        <v>白二ビクトリ☆ＲＵＮ</v>
      </c>
      <c r="AE20" s="92"/>
      <c r="AF20" s="21" t="s">
        <v>29</v>
      </c>
      <c r="AG20" s="92"/>
      <c r="AH20" s="92">
        <v>33</v>
      </c>
      <c r="AI20" s="198" t="str">
        <f>IF(AH20="","",VLOOKUP(AH20,'参加チーム名'!$C$4:$F$78,4))</f>
        <v>仁井田チャレンジキッズ</v>
      </c>
      <c r="AK20" s="197" t="s">
        <v>242</v>
      </c>
      <c r="AL20" s="199">
        <v>3</v>
      </c>
      <c r="AM20" s="199">
        <v>5</v>
      </c>
      <c r="AN20" s="200"/>
      <c r="AO20" s="199">
        <f t="shared" si="2"/>
        <v>24</v>
      </c>
      <c r="AP20" s="199">
        <f t="shared" si="3"/>
        <v>26</v>
      </c>
      <c r="AR20" s="197" t="s">
        <v>242</v>
      </c>
      <c r="AS20" s="199">
        <v>3</v>
      </c>
      <c r="AT20" s="199">
        <v>5</v>
      </c>
      <c r="AU20" s="200"/>
      <c r="AV20" s="199">
        <f t="shared" si="15"/>
        <v>24</v>
      </c>
      <c r="AW20" s="199">
        <f t="shared" si="15"/>
        <v>26</v>
      </c>
    </row>
    <row r="21" spans="2:49" ht="13.5" customHeight="1">
      <c r="B21" s="87"/>
      <c r="C21" s="20">
        <v>16</v>
      </c>
      <c r="D21" s="82">
        <f t="shared" si="16"/>
        <v>0.5624999999999997</v>
      </c>
      <c r="E21" s="92">
        <v>1</v>
      </c>
      <c r="F21" s="137" t="str">
        <f>IF(E21="","",VLOOKUP(E21,'参加チーム名'!$C$4:$F$78,4))</f>
        <v>ブルースターキング</v>
      </c>
      <c r="G21" s="92"/>
      <c r="H21" s="21" t="s">
        <v>29</v>
      </c>
      <c r="I21" s="92"/>
      <c r="J21" s="92">
        <v>6</v>
      </c>
      <c r="K21" s="137" t="str">
        <f>IF(J21="","",VLOOKUP(J21,'参加チーム名'!$C$4:$F$78,4))</f>
        <v>Aoiトップガン</v>
      </c>
      <c r="N21" s="87"/>
      <c r="O21" s="20">
        <v>16</v>
      </c>
      <c r="P21" s="82">
        <f aca="true" t="shared" si="18" ref="P21:P38">D21</f>
        <v>0.5624999999999997</v>
      </c>
      <c r="Q21" s="92">
        <f t="shared" si="17"/>
        <v>8</v>
      </c>
      <c r="R21" s="137" t="str">
        <f>IF(Q21="","",VLOOKUP(Q21,'参加チーム名'!$C$4:$F$78,4))</f>
        <v>吉田☆ラッキースターズ</v>
      </c>
      <c r="S21" s="92"/>
      <c r="T21" s="21" t="s">
        <v>29</v>
      </c>
      <c r="U21" s="92"/>
      <c r="V21" s="92">
        <f t="shared" si="12"/>
        <v>13</v>
      </c>
      <c r="W21" s="137" t="str">
        <f>IF(V21="","",VLOOKUP(V21,'参加チーム名'!$C$4:$F$78,4))</f>
        <v>白二ビクトリー</v>
      </c>
      <c r="Z21" s="87"/>
      <c r="AA21" s="20">
        <v>16</v>
      </c>
      <c r="AB21" s="82">
        <f aca="true" t="shared" si="19" ref="AB21:AB38">P21</f>
        <v>0.5624999999999997</v>
      </c>
      <c r="AC21" s="92">
        <f t="shared" si="13"/>
        <v>15</v>
      </c>
      <c r="AD21" s="137" t="str">
        <f>IF(AC21="","",VLOOKUP(AC21,'参加チーム名'!$C$4:$F$78,4))</f>
        <v>新里フェニックス</v>
      </c>
      <c r="AE21" s="92"/>
      <c r="AF21" s="21" t="s">
        <v>29</v>
      </c>
      <c r="AG21" s="92"/>
      <c r="AH21" s="92">
        <f t="shared" si="14"/>
        <v>20</v>
      </c>
      <c r="AI21" s="137" t="str">
        <f>IF(AH21="","",VLOOKUP(AH21,'参加チーム名'!$C$4:$F$78,4))</f>
        <v>永盛ミュートスキッズ</v>
      </c>
      <c r="AK21" s="197" t="s">
        <v>243</v>
      </c>
      <c r="AL21" s="199">
        <v>2</v>
      </c>
      <c r="AM21" s="199">
        <v>7</v>
      </c>
      <c r="AN21" s="200"/>
      <c r="AO21" s="199">
        <f t="shared" si="2"/>
        <v>23</v>
      </c>
      <c r="AP21" s="199">
        <f t="shared" si="3"/>
        <v>28</v>
      </c>
      <c r="AR21" s="197" t="s">
        <v>243</v>
      </c>
      <c r="AS21" s="199">
        <v>2</v>
      </c>
      <c r="AT21" s="199">
        <v>7</v>
      </c>
      <c r="AU21" s="200"/>
      <c r="AV21" s="199">
        <f t="shared" si="15"/>
        <v>23</v>
      </c>
      <c r="AW21" s="199">
        <f t="shared" si="15"/>
        <v>28</v>
      </c>
    </row>
    <row r="22" spans="2:49" ht="13.5" customHeight="1">
      <c r="B22" s="87"/>
      <c r="C22" s="20">
        <v>17</v>
      </c>
      <c r="D22" s="82">
        <f t="shared" si="16"/>
        <v>0.5694444444444441</v>
      </c>
      <c r="E22" s="92">
        <v>2</v>
      </c>
      <c r="F22" s="137" t="str">
        <f>IF(E22="","",VLOOKUP(E22,'参加チーム名'!$C$4:$F$78,4))</f>
        <v>岩槻・Ｆ・ビクトリー</v>
      </c>
      <c r="G22" s="92"/>
      <c r="H22" s="21" t="s">
        <v>29</v>
      </c>
      <c r="I22" s="92"/>
      <c r="J22" s="92">
        <v>5</v>
      </c>
      <c r="K22" s="137" t="str">
        <f>IF(J22="","",VLOOKUP(J22,'参加チーム名'!$C$4:$F$78,4))</f>
        <v>須賀川ブルーインパルス</v>
      </c>
      <c r="N22" s="87"/>
      <c r="O22" s="20">
        <v>17</v>
      </c>
      <c r="P22" s="82">
        <f t="shared" si="18"/>
        <v>0.5694444444444441</v>
      </c>
      <c r="Q22" s="92">
        <f t="shared" si="17"/>
        <v>9</v>
      </c>
      <c r="R22" s="137" t="str">
        <f>IF(Q22="","",VLOOKUP(Q22,'参加チーム名'!$C$4:$F$78,4))</f>
        <v>城北ジェイソンズ</v>
      </c>
      <c r="S22" s="92"/>
      <c r="T22" s="21" t="s">
        <v>29</v>
      </c>
      <c r="U22" s="92"/>
      <c r="V22" s="92">
        <f t="shared" si="12"/>
        <v>12</v>
      </c>
      <c r="W22" s="137" t="str">
        <f>IF(V22="","",VLOOKUP(V22,'参加チーム名'!$C$4:$F$78,4))</f>
        <v>本宮ドッジボールスポーツ少年団</v>
      </c>
      <c r="Z22" s="87"/>
      <c r="AA22" s="20">
        <v>17</v>
      </c>
      <c r="AB22" s="82">
        <f t="shared" si="19"/>
        <v>0.5694444444444441</v>
      </c>
      <c r="AC22" s="92">
        <f t="shared" si="13"/>
        <v>16</v>
      </c>
      <c r="AD22" s="137" t="str">
        <f>IF(AC22="","",VLOOKUP(AC22,'参加チーム名'!$C$4:$F$78,4))</f>
        <v>新鶴ファイターズ</v>
      </c>
      <c r="AE22" s="92"/>
      <c r="AF22" s="21" t="s">
        <v>29</v>
      </c>
      <c r="AG22" s="92"/>
      <c r="AH22" s="92">
        <f t="shared" si="14"/>
        <v>19</v>
      </c>
      <c r="AI22" s="137" t="str">
        <f>IF(AH22="","",VLOOKUP(AH22,'参加チーム名'!$C$4:$F$78,4))</f>
        <v>鳥川ライジングファルコン</v>
      </c>
      <c r="AK22" s="197" t="s">
        <v>244</v>
      </c>
      <c r="AL22" s="199">
        <v>1</v>
      </c>
      <c r="AM22" s="199">
        <v>5</v>
      </c>
      <c r="AN22" s="200"/>
      <c r="AO22" s="199">
        <f t="shared" si="2"/>
        <v>22</v>
      </c>
      <c r="AP22" s="199">
        <f t="shared" si="3"/>
        <v>26</v>
      </c>
      <c r="AR22" s="197" t="s">
        <v>244</v>
      </c>
      <c r="AS22" s="199">
        <v>1</v>
      </c>
      <c r="AT22" s="199">
        <v>5</v>
      </c>
      <c r="AU22" s="200"/>
      <c r="AV22" s="199">
        <f t="shared" si="15"/>
        <v>22</v>
      </c>
      <c r="AW22" s="199">
        <f t="shared" si="15"/>
        <v>26</v>
      </c>
    </row>
    <row r="23" spans="2:49" ht="13.5" customHeight="1">
      <c r="B23" s="87"/>
      <c r="C23" s="20">
        <v>18</v>
      </c>
      <c r="D23" s="82">
        <f t="shared" si="16"/>
        <v>0.5763888888888885</v>
      </c>
      <c r="E23" s="92">
        <v>22</v>
      </c>
      <c r="F23" s="215" t="str">
        <f>IF(E23="","",VLOOKUP(E23,'参加チーム名'!$C$4:$F$78,4))</f>
        <v>ＮＳＯミラクルファイターズ</v>
      </c>
      <c r="G23" s="92"/>
      <c r="H23" s="21" t="s">
        <v>29</v>
      </c>
      <c r="I23" s="92"/>
      <c r="J23" s="92">
        <v>27</v>
      </c>
      <c r="K23" s="215" t="str">
        <f>IF(J23="","",VLOOKUP(J23,'参加チーム名'!$C$4:$F$78,4))</f>
        <v>キッズソルジャー</v>
      </c>
      <c r="N23" s="87"/>
      <c r="O23" s="20">
        <v>18</v>
      </c>
      <c r="P23" s="82">
        <f t="shared" si="18"/>
        <v>0.5763888888888885</v>
      </c>
      <c r="Q23" s="92">
        <v>23</v>
      </c>
      <c r="R23" s="215" t="str">
        <f>IF(Q23="","",VLOOKUP(Q23,'参加チーム名'!$C$4:$F$78,4))</f>
        <v>千葉ドラーズ</v>
      </c>
      <c r="S23" s="92"/>
      <c r="T23" s="21" t="s">
        <v>29</v>
      </c>
      <c r="U23" s="92"/>
      <c r="V23" s="92">
        <v>26</v>
      </c>
      <c r="W23" s="215" t="str">
        <f>IF(V23="","",VLOOKUP(V23,'参加チーム名'!$C$4:$F$78,4))</f>
        <v>原小ファイターズ</v>
      </c>
      <c r="Z23" s="87"/>
      <c r="AA23" s="20">
        <v>18</v>
      </c>
      <c r="AB23" s="82">
        <f t="shared" si="19"/>
        <v>0.5763888888888885</v>
      </c>
      <c r="AC23" s="92">
        <v>29</v>
      </c>
      <c r="AD23" s="198" t="str">
        <f>IF(AC23="","",VLOOKUP(AC23,'参加チーム名'!$C$4:$F$78,4))</f>
        <v>ブルースターキング騎士</v>
      </c>
      <c r="AE23" s="92"/>
      <c r="AF23" s="21" t="s">
        <v>29</v>
      </c>
      <c r="AG23" s="92"/>
      <c r="AH23" s="92">
        <v>31</v>
      </c>
      <c r="AI23" s="198" t="str">
        <f>IF(AH23="","",VLOOKUP(AH23,'参加チーム名'!$C$4:$F$78,4))</f>
        <v>バイオレンス国田Jr</v>
      </c>
      <c r="AK23" s="197" t="s">
        <v>245</v>
      </c>
      <c r="AL23" s="199">
        <v>3</v>
      </c>
      <c r="AM23" s="199">
        <v>6</v>
      </c>
      <c r="AN23" s="200"/>
      <c r="AO23" s="199">
        <f t="shared" si="2"/>
        <v>24</v>
      </c>
      <c r="AP23" s="199">
        <f t="shared" si="3"/>
        <v>27</v>
      </c>
      <c r="AR23" s="197" t="s">
        <v>245</v>
      </c>
      <c r="AS23" s="199">
        <v>3</v>
      </c>
      <c r="AT23" s="199">
        <v>6</v>
      </c>
      <c r="AU23" s="200"/>
      <c r="AV23" s="199">
        <f t="shared" si="15"/>
        <v>24</v>
      </c>
      <c r="AW23" s="199">
        <f t="shared" si="15"/>
        <v>27</v>
      </c>
    </row>
    <row r="24" spans="2:49" ht="13.5" customHeight="1">
      <c r="B24" s="81"/>
      <c r="C24" s="20">
        <v>19</v>
      </c>
      <c r="D24" s="82">
        <f t="shared" si="16"/>
        <v>0.5833333333333329</v>
      </c>
      <c r="E24" s="92">
        <v>4</v>
      </c>
      <c r="F24" s="137" t="str">
        <f>IF(E24="","",VLOOKUP(E24,'参加チーム名'!$C$4:$F$78,4))</f>
        <v>栗生ファイターズ</v>
      </c>
      <c r="G24" s="170"/>
      <c r="H24" s="172" t="s">
        <v>28</v>
      </c>
      <c r="I24" s="170"/>
      <c r="J24" s="92">
        <v>6</v>
      </c>
      <c r="K24" s="137" t="str">
        <f>IF(J24="","",VLOOKUP(J24,'参加チーム名'!$C$4:$F$78,4))</f>
        <v>Aoiトップガン</v>
      </c>
      <c r="N24" s="81"/>
      <c r="O24" s="20">
        <v>19</v>
      </c>
      <c r="P24" s="82">
        <f t="shared" si="18"/>
        <v>0.5833333333333329</v>
      </c>
      <c r="Q24" s="92">
        <f t="shared" si="17"/>
        <v>11</v>
      </c>
      <c r="R24" s="137" t="str">
        <f>IF(Q24="","",VLOOKUP(Q24,'参加チーム名'!$C$4:$F$78,4))</f>
        <v>ＷＡＮＯドリームズ</v>
      </c>
      <c r="S24" s="170"/>
      <c r="T24" s="171" t="s">
        <v>28</v>
      </c>
      <c r="U24" s="170"/>
      <c r="V24" s="92">
        <f t="shared" si="12"/>
        <v>13</v>
      </c>
      <c r="W24" s="137" t="str">
        <f>IF(V24="","",VLOOKUP(V24,'参加チーム名'!$C$4:$F$78,4))</f>
        <v>白二ビクトリー</v>
      </c>
      <c r="Z24" s="81"/>
      <c r="AA24" s="20">
        <v>19</v>
      </c>
      <c r="AB24" s="82">
        <f t="shared" si="19"/>
        <v>0.5833333333333329</v>
      </c>
      <c r="AC24" s="92">
        <f t="shared" si="13"/>
        <v>18</v>
      </c>
      <c r="AD24" s="137" t="str">
        <f>IF(AC24="","",VLOOKUP(AC24,'参加チーム名'!$C$4:$F$78,4))</f>
        <v>アルバルクキッズ</v>
      </c>
      <c r="AE24" s="170"/>
      <c r="AF24" s="171" t="s">
        <v>28</v>
      </c>
      <c r="AG24" s="170"/>
      <c r="AH24" s="92">
        <f t="shared" si="14"/>
        <v>20</v>
      </c>
      <c r="AI24" s="137" t="str">
        <f>IF(AH24="","",VLOOKUP(AH24,'参加チーム名'!$C$4:$F$78,4))</f>
        <v>永盛ミュートスキッズ</v>
      </c>
      <c r="AK24" s="197" t="s">
        <v>246</v>
      </c>
      <c r="AL24" s="199">
        <v>4</v>
      </c>
      <c r="AM24" s="199">
        <v>7</v>
      </c>
      <c r="AN24" s="200"/>
      <c r="AO24" s="199">
        <f t="shared" si="2"/>
        <v>25</v>
      </c>
      <c r="AP24" s="199">
        <f t="shared" si="3"/>
        <v>28</v>
      </c>
      <c r="AR24" s="197" t="s">
        <v>246</v>
      </c>
      <c r="AS24" s="199">
        <v>4</v>
      </c>
      <c r="AT24" s="199">
        <v>7</v>
      </c>
      <c r="AU24" s="200"/>
      <c r="AV24" s="199">
        <f t="shared" si="15"/>
        <v>25</v>
      </c>
      <c r="AW24" s="199">
        <f t="shared" si="15"/>
        <v>28</v>
      </c>
    </row>
    <row r="25" spans="2:49" ht="13.5" customHeight="1">
      <c r="B25" s="81"/>
      <c r="C25" s="20">
        <v>20</v>
      </c>
      <c r="D25" s="82">
        <f t="shared" si="16"/>
        <v>0.5902777777777773</v>
      </c>
      <c r="E25" s="92">
        <v>3</v>
      </c>
      <c r="F25" s="137" t="str">
        <f>IF(E25="","",VLOOKUP(E25,'参加チーム名'!$C$4:$F$78,4))</f>
        <v>ツーリーフ</v>
      </c>
      <c r="G25" s="92"/>
      <c r="H25" s="21" t="s">
        <v>29</v>
      </c>
      <c r="I25" s="92"/>
      <c r="J25" s="92">
        <v>7</v>
      </c>
      <c r="K25" s="137" t="str">
        <f>IF(J25="","",VLOOKUP(J25,'参加チーム名'!$C$4:$F$78,4))</f>
        <v>Pchans</v>
      </c>
      <c r="N25" s="81"/>
      <c r="O25" s="20">
        <v>20</v>
      </c>
      <c r="P25" s="82">
        <f t="shared" si="18"/>
        <v>0.5902777777777773</v>
      </c>
      <c r="Q25" s="92">
        <f t="shared" si="17"/>
        <v>10</v>
      </c>
      <c r="R25" s="137" t="str">
        <f>IF(Q25="","",VLOOKUP(Q25,'参加チーム名'!$C$4:$F$78,4))</f>
        <v>岩沼西ファイターズ</v>
      </c>
      <c r="S25" s="92"/>
      <c r="T25" s="21" t="s">
        <v>29</v>
      </c>
      <c r="U25" s="92"/>
      <c r="V25" s="92">
        <f t="shared" si="12"/>
        <v>14</v>
      </c>
      <c r="W25" s="137" t="str">
        <f>IF(V25="","",VLOOKUP(V25,'参加チーム名'!$C$4:$F$78,4))</f>
        <v>バイオレンス国田</v>
      </c>
      <c r="Z25" s="81"/>
      <c r="AA25" s="20">
        <v>20</v>
      </c>
      <c r="AB25" s="82">
        <f t="shared" si="19"/>
        <v>0.5902777777777773</v>
      </c>
      <c r="AC25" s="92">
        <f t="shared" si="13"/>
        <v>17</v>
      </c>
      <c r="AD25" s="137" t="str">
        <f>IF(AC25="","",VLOOKUP(AC25,'参加チーム名'!$C$4:$F$78,4))</f>
        <v>いいのフェニックス</v>
      </c>
      <c r="AE25" s="92"/>
      <c r="AF25" s="21" t="s">
        <v>29</v>
      </c>
      <c r="AG25" s="92"/>
      <c r="AH25" s="92">
        <f t="shared" si="14"/>
        <v>21</v>
      </c>
      <c r="AI25" s="137" t="str">
        <f>IF(AH25="","",VLOOKUP(AH25,'参加チーム名'!$C$4:$F$78,4))</f>
        <v>三の丸フレンドリーキッズ</v>
      </c>
      <c r="AL25" s="201"/>
      <c r="AM25" s="202"/>
      <c r="AN25" s="200"/>
      <c r="AO25" s="73"/>
      <c r="AP25" s="73"/>
      <c r="AS25" s="201"/>
      <c r="AT25" s="202"/>
      <c r="AU25" s="200"/>
      <c r="AV25" s="73"/>
      <c r="AW25" s="73"/>
    </row>
    <row r="26" spans="2:49" ht="13.5" customHeight="1">
      <c r="B26" s="81"/>
      <c r="C26" s="20">
        <v>21</v>
      </c>
      <c r="D26" s="82">
        <f t="shared" si="16"/>
        <v>0.5972222222222218</v>
      </c>
      <c r="E26" s="92">
        <v>25</v>
      </c>
      <c r="F26" s="215" t="str">
        <f>IF(E26="","",VLOOKUP(E26,'参加チーム名'!$C$4:$F$78,4))</f>
        <v>笠間ピュアスターズ</v>
      </c>
      <c r="G26" s="92"/>
      <c r="H26" s="21" t="s">
        <v>29</v>
      </c>
      <c r="I26" s="92"/>
      <c r="J26" s="92">
        <v>27</v>
      </c>
      <c r="K26" s="215" t="str">
        <f>IF(J26="","",VLOOKUP(J26,'参加チーム名'!$C$4:$F$78,4))</f>
        <v>キッズソルジャー</v>
      </c>
      <c r="N26" s="81"/>
      <c r="O26" s="20">
        <v>21</v>
      </c>
      <c r="P26" s="82">
        <f t="shared" si="18"/>
        <v>0.5972222222222218</v>
      </c>
      <c r="Q26" s="92">
        <v>24</v>
      </c>
      <c r="R26" s="215" t="str">
        <f>IF(Q26="","",VLOOKUP(Q26,'参加チーム名'!$C$4:$F$78,4))</f>
        <v>須賀川ゴジラキッズＤＢＣ</v>
      </c>
      <c r="S26" s="92"/>
      <c r="T26" s="21" t="s">
        <v>29</v>
      </c>
      <c r="U26" s="92"/>
      <c r="V26" s="92">
        <v>28</v>
      </c>
      <c r="W26" s="215" t="str">
        <f>IF(V26="","",VLOOKUP(V26,'参加チーム名'!$C$4:$F$78,4))</f>
        <v>城西レッドウイングス</v>
      </c>
      <c r="Z26" s="81"/>
      <c r="AA26" s="20">
        <v>21</v>
      </c>
      <c r="AB26" s="82">
        <f t="shared" si="19"/>
        <v>0.5972222222222218</v>
      </c>
      <c r="AC26" s="92">
        <v>30</v>
      </c>
      <c r="AD26" s="198" t="str">
        <f>IF(AC26="","",VLOOKUP(AC26,'参加チーム名'!$C$4:$F$78,4))</f>
        <v>ＪＮ星人</v>
      </c>
      <c r="AE26" s="92"/>
      <c r="AF26" s="21" t="s">
        <v>29</v>
      </c>
      <c r="AG26" s="92"/>
      <c r="AH26" s="92">
        <v>33</v>
      </c>
      <c r="AI26" s="198" t="str">
        <f>IF(AH26="","",VLOOKUP(AH26,'参加チーム名'!$C$4:$F$78,4))</f>
        <v>仁井田チャレンジキッズ</v>
      </c>
      <c r="AL26" s="201"/>
      <c r="AM26" s="202"/>
      <c r="AN26" s="200"/>
      <c r="AO26" s="73"/>
      <c r="AP26" s="73"/>
      <c r="AS26" s="201"/>
      <c r="AT26" s="202"/>
      <c r="AU26" s="200"/>
      <c r="AV26" s="73"/>
      <c r="AW26" s="73"/>
    </row>
    <row r="27" spans="2:49" ht="13.5" customHeight="1">
      <c r="B27" s="81"/>
      <c r="C27" s="20">
        <v>22</v>
      </c>
      <c r="D27" s="82">
        <f t="shared" si="16"/>
        <v>0.6041666666666662</v>
      </c>
      <c r="E27" s="92">
        <v>1</v>
      </c>
      <c r="F27" s="137" t="str">
        <f>IF(E27="","",VLOOKUP(E27,'参加チーム名'!$C$4:$F$78,4))</f>
        <v>ブルースターキング</v>
      </c>
      <c r="G27" s="92"/>
      <c r="H27" s="21" t="s">
        <v>29</v>
      </c>
      <c r="I27" s="92"/>
      <c r="J27" s="92">
        <v>4</v>
      </c>
      <c r="K27" s="137" t="str">
        <f>IF(J27="","",VLOOKUP(J27,'参加チーム名'!$C$4:$F$78,4))</f>
        <v>栗生ファイターズ</v>
      </c>
      <c r="N27" s="81"/>
      <c r="O27" s="20">
        <v>22</v>
      </c>
      <c r="P27" s="82">
        <f t="shared" si="18"/>
        <v>0.6041666666666662</v>
      </c>
      <c r="Q27" s="92">
        <f t="shared" si="17"/>
        <v>8</v>
      </c>
      <c r="R27" s="137" t="str">
        <f>IF(Q27="","",VLOOKUP(Q27,'参加チーム名'!$C$4:$F$78,4))</f>
        <v>吉田☆ラッキースターズ</v>
      </c>
      <c r="S27" s="92"/>
      <c r="T27" s="21" t="s">
        <v>29</v>
      </c>
      <c r="U27" s="92"/>
      <c r="V27" s="92">
        <f t="shared" si="12"/>
        <v>11</v>
      </c>
      <c r="W27" s="137" t="str">
        <f>IF(V27="","",VLOOKUP(V27,'参加チーム名'!$C$4:$F$78,4))</f>
        <v>ＷＡＮＯドリームズ</v>
      </c>
      <c r="Z27" s="81"/>
      <c r="AA27" s="20">
        <v>22</v>
      </c>
      <c r="AB27" s="82">
        <f t="shared" si="19"/>
        <v>0.6041666666666662</v>
      </c>
      <c r="AC27" s="92">
        <f t="shared" si="13"/>
        <v>15</v>
      </c>
      <c r="AD27" s="137" t="str">
        <f>IF(AC27="","",VLOOKUP(AC27,'参加チーム名'!$C$4:$F$78,4))</f>
        <v>新里フェニックス</v>
      </c>
      <c r="AE27" s="92"/>
      <c r="AF27" s="21" t="s">
        <v>29</v>
      </c>
      <c r="AG27" s="92"/>
      <c r="AH27" s="92">
        <f t="shared" si="14"/>
        <v>18</v>
      </c>
      <c r="AI27" s="137" t="str">
        <f>IF(AH27="","",VLOOKUP(AH27,'参加チーム名'!$C$4:$F$78,4))</f>
        <v>アルバルクキッズ</v>
      </c>
      <c r="AK27" s="196" t="s">
        <v>247</v>
      </c>
      <c r="AL27" s="201"/>
      <c r="AM27" s="202"/>
      <c r="AN27" s="200"/>
      <c r="AO27" s="73"/>
      <c r="AP27" s="73"/>
      <c r="AR27" s="196" t="s">
        <v>247</v>
      </c>
      <c r="AS27" s="201"/>
      <c r="AT27" s="202"/>
      <c r="AU27" s="200"/>
      <c r="AV27" s="73"/>
      <c r="AW27" s="73"/>
    </row>
    <row r="28" spans="2:49" ht="13.5" customHeight="1">
      <c r="B28" s="81"/>
      <c r="C28" s="20">
        <v>23</v>
      </c>
      <c r="D28" s="82">
        <f t="shared" si="16"/>
        <v>0.6111111111111106</v>
      </c>
      <c r="E28" s="92">
        <v>2</v>
      </c>
      <c r="F28" s="137" t="str">
        <f>IF(E28="","",VLOOKUP(E28,'参加チーム名'!$C$4:$F$78,4))</f>
        <v>岩槻・Ｆ・ビクトリー</v>
      </c>
      <c r="G28" s="92"/>
      <c r="H28" s="21" t="s">
        <v>29</v>
      </c>
      <c r="I28" s="92"/>
      <c r="J28" s="92">
        <v>6</v>
      </c>
      <c r="K28" s="137" t="str">
        <f>IF(J28="","",VLOOKUP(J28,'参加チーム名'!$C$4:$F$78,4))</f>
        <v>Aoiトップガン</v>
      </c>
      <c r="N28" s="81"/>
      <c r="O28" s="20">
        <v>23</v>
      </c>
      <c r="P28" s="82">
        <f t="shared" si="18"/>
        <v>0.6111111111111106</v>
      </c>
      <c r="Q28" s="92">
        <f t="shared" si="17"/>
        <v>9</v>
      </c>
      <c r="R28" s="137" t="str">
        <f>IF(Q28="","",VLOOKUP(Q28,'参加チーム名'!$C$4:$F$78,4))</f>
        <v>城北ジェイソンズ</v>
      </c>
      <c r="S28" s="92"/>
      <c r="T28" s="21" t="s">
        <v>29</v>
      </c>
      <c r="U28" s="92"/>
      <c r="V28" s="92">
        <f t="shared" si="12"/>
        <v>13</v>
      </c>
      <c r="W28" s="137" t="str">
        <f>IF(V28="","",VLOOKUP(V28,'参加チーム名'!$C$4:$F$78,4))</f>
        <v>白二ビクトリー</v>
      </c>
      <c r="Z28" s="81"/>
      <c r="AA28" s="20">
        <v>23</v>
      </c>
      <c r="AB28" s="82">
        <f t="shared" si="19"/>
        <v>0.6111111111111106</v>
      </c>
      <c r="AC28" s="92">
        <f t="shared" si="13"/>
        <v>16</v>
      </c>
      <c r="AD28" s="137" t="str">
        <f>IF(AC28="","",VLOOKUP(AC28,'参加チーム名'!$C$4:$F$78,4))</f>
        <v>新鶴ファイターズ</v>
      </c>
      <c r="AE28" s="92"/>
      <c r="AF28" s="21" t="s">
        <v>29</v>
      </c>
      <c r="AG28" s="92"/>
      <c r="AH28" s="92">
        <f t="shared" si="14"/>
        <v>20</v>
      </c>
      <c r="AI28" s="137" t="str">
        <f>IF(AH28="","",VLOOKUP(AH28,'参加チーム名'!$C$4:$F$78,4))</f>
        <v>永盛ミュートスキッズ</v>
      </c>
      <c r="AK28" s="197" t="s">
        <v>228</v>
      </c>
      <c r="AL28" s="171">
        <f>AO28+28</f>
        <v>29</v>
      </c>
      <c r="AM28" s="171">
        <f>AP28+28</f>
        <v>30</v>
      </c>
      <c r="AN28" s="200"/>
      <c r="AO28" s="199">
        <v>1</v>
      </c>
      <c r="AP28" s="199">
        <v>2</v>
      </c>
      <c r="AR28" s="197" t="s">
        <v>228</v>
      </c>
      <c r="AS28" s="171">
        <f aca="true" t="shared" si="20" ref="AS28:AT32">AV28+28</f>
        <v>29</v>
      </c>
      <c r="AT28" s="171">
        <f t="shared" si="20"/>
        <v>30</v>
      </c>
      <c r="AU28" s="200"/>
      <c r="AV28" s="199">
        <v>1</v>
      </c>
      <c r="AW28" s="199">
        <v>2</v>
      </c>
    </row>
    <row r="29" spans="2:49" ht="13.5" customHeight="1">
      <c r="B29" s="87"/>
      <c r="C29" s="20">
        <v>24</v>
      </c>
      <c r="D29" s="82">
        <f t="shared" si="16"/>
        <v>0.618055555555555</v>
      </c>
      <c r="E29" s="92">
        <v>22</v>
      </c>
      <c r="F29" s="215" t="str">
        <f>IF(E29="","",VLOOKUP(E29,'参加チーム名'!$C$4:$F$78,4))</f>
        <v>ＮＳＯミラクルファイターズ</v>
      </c>
      <c r="G29" s="92"/>
      <c r="H29" s="21" t="s">
        <v>29</v>
      </c>
      <c r="I29" s="92"/>
      <c r="J29" s="92">
        <v>25</v>
      </c>
      <c r="K29" s="215" t="str">
        <f>IF(J29="","",VLOOKUP(J29,'参加チーム名'!$C$4:$F$78,4))</f>
        <v>笠間ピュアスターズ</v>
      </c>
      <c r="N29" s="87"/>
      <c r="O29" s="20">
        <v>24</v>
      </c>
      <c r="P29" s="82">
        <f t="shared" si="18"/>
        <v>0.618055555555555</v>
      </c>
      <c r="Q29" s="92">
        <v>23</v>
      </c>
      <c r="R29" s="215" t="str">
        <f>IF(Q29="","",VLOOKUP(Q29,'参加チーム名'!$C$4:$F$78,4))</f>
        <v>千葉ドラーズ</v>
      </c>
      <c r="S29" s="92"/>
      <c r="T29" s="21" t="s">
        <v>29</v>
      </c>
      <c r="U29" s="92"/>
      <c r="V29" s="92">
        <v>27</v>
      </c>
      <c r="W29" s="215" t="str">
        <f>IF(V29="","",VLOOKUP(V29,'参加チーム名'!$C$4:$F$78,4))</f>
        <v>キッズソルジャー</v>
      </c>
      <c r="Z29" s="87"/>
      <c r="AA29" s="20">
        <v>24</v>
      </c>
      <c r="AB29" s="82">
        <f t="shared" si="19"/>
        <v>0.618055555555555</v>
      </c>
      <c r="AC29" s="92">
        <v>29</v>
      </c>
      <c r="AD29" s="198" t="str">
        <f>IF(AC29="","",VLOOKUP(AC29,'参加チーム名'!$C$4:$F$78,4))</f>
        <v>ブルースターキング騎士</v>
      </c>
      <c r="AE29" s="92"/>
      <c r="AF29" s="21" t="s">
        <v>29</v>
      </c>
      <c r="AG29" s="92"/>
      <c r="AH29" s="92">
        <v>32</v>
      </c>
      <c r="AI29" s="198" t="str">
        <f>IF(AH29="","",VLOOKUP(AH29,'参加チーム名'!$C$4:$F$78,4))</f>
        <v>白二ビクトリ☆ＲＵＮ</v>
      </c>
      <c r="AK29" s="197" t="s">
        <v>229</v>
      </c>
      <c r="AL29" s="171">
        <f aca="true" t="shared" si="21" ref="AL29:AL37">AO29+28</f>
        <v>31</v>
      </c>
      <c r="AM29" s="171">
        <f aca="true" t="shared" si="22" ref="AM29:AM37">AP29+28</f>
        <v>32</v>
      </c>
      <c r="AN29" s="200"/>
      <c r="AO29" s="199">
        <v>3</v>
      </c>
      <c r="AP29" s="199">
        <v>4</v>
      </c>
      <c r="AR29" s="197" t="s">
        <v>229</v>
      </c>
      <c r="AS29" s="171">
        <f t="shared" si="20"/>
        <v>31</v>
      </c>
      <c r="AT29" s="171">
        <f t="shared" si="20"/>
        <v>32</v>
      </c>
      <c r="AU29" s="200"/>
      <c r="AV29" s="199">
        <v>3</v>
      </c>
      <c r="AW29" s="199">
        <v>4</v>
      </c>
    </row>
    <row r="30" spans="2:49" ht="13.5" customHeight="1">
      <c r="B30" s="81"/>
      <c r="C30" s="20">
        <v>25</v>
      </c>
      <c r="D30" s="82">
        <f t="shared" si="16"/>
        <v>0.6249999999999994</v>
      </c>
      <c r="E30" s="92">
        <v>3</v>
      </c>
      <c r="F30" s="137" t="str">
        <f>IF(E30="","",VLOOKUP(E30,'参加チーム名'!$C$4:$F$78,4))</f>
        <v>ツーリーフ</v>
      </c>
      <c r="G30" s="170"/>
      <c r="H30" s="172" t="s">
        <v>28</v>
      </c>
      <c r="I30" s="170"/>
      <c r="J30" s="92">
        <v>5</v>
      </c>
      <c r="K30" s="137" t="str">
        <f>IF(J30="","",VLOOKUP(J30,'参加チーム名'!$C$4:$F$78,4))</f>
        <v>須賀川ブルーインパルス</v>
      </c>
      <c r="N30" s="81"/>
      <c r="O30" s="20">
        <v>25</v>
      </c>
      <c r="P30" s="82">
        <f t="shared" si="18"/>
        <v>0.6249999999999994</v>
      </c>
      <c r="Q30" s="92">
        <f t="shared" si="17"/>
        <v>10</v>
      </c>
      <c r="R30" s="137" t="str">
        <f>IF(Q30="","",VLOOKUP(Q30,'参加チーム名'!$C$4:$F$78,4))</f>
        <v>岩沼西ファイターズ</v>
      </c>
      <c r="S30" s="170"/>
      <c r="T30" s="171" t="s">
        <v>28</v>
      </c>
      <c r="U30" s="170"/>
      <c r="V30" s="92">
        <f t="shared" si="12"/>
        <v>12</v>
      </c>
      <c r="W30" s="137" t="str">
        <f>IF(V30="","",VLOOKUP(V30,'参加チーム名'!$C$4:$F$78,4))</f>
        <v>本宮ドッジボールスポーツ少年団</v>
      </c>
      <c r="Z30" s="81"/>
      <c r="AA30" s="20">
        <v>25</v>
      </c>
      <c r="AB30" s="82">
        <f t="shared" si="19"/>
        <v>0.6249999999999994</v>
      </c>
      <c r="AC30" s="92">
        <f t="shared" si="13"/>
        <v>17</v>
      </c>
      <c r="AD30" s="137" t="str">
        <f>IF(AC30="","",VLOOKUP(AC30,'参加チーム名'!$C$4:$F$78,4))</f>
        <v>いいのフェニックス</v>
      </c>
      <c r="AE30" s="170"/>
      <c r="AF30" s="171" t="s">
        <v>28</v>
      </c>
      <c r="AG30" s="170"/>
      <c r="AH30" s="92">
        <f t="shared" si="14"/>
        <v>19</v>
      </c>
      <c r="AI30" s="137" t="str">
        <f>IF(AH30="","",VLOOKUP(AH30,'参加チーム名'!$C$4:$F$78,4))</f>
        <v>鳥川ライジングファルコン</v>
      </c>
      <c r="AK30" s="197" t="s">
        <v>230</v>
      </c>
      <c r="AL30" s="171">
        <f t="shared" si="21"/>
        <v>29</v>
      </c>
      <c r="AM30" s="171">
        <f t="shared" si="22"/>
        <v>33</v>
      </c>
      <c r="AN30" s="200"/>
      <c r="AO30" s="199">
        <v>1</v>
      </c>
      <c r="AP30" s="199">
        <v>5</v>
      </c>
      <c r="AR30" s="197" t="s">
        <v>230</v>
      </c>
      <c r="AS30" s="171">
        <f t="shared" si="20"/>
        <v>29</v>
      </c>
      <c r="AT30" s="171">
        <f t="shared" si="20"/>
        <v>33</v>
      </c>
      <c r="AU30" s="200"/>
      <c r="AV30" s="199">
        <v>1</v>
      </c>
      <c r="AW30" s="199">
        <v>5</v>
      </c>
    </row>
    <row r="31" spans="2:49" ht="13.5" customHeight="1">
      <c r="B31" s="81"/>
      <c r="C31" s="20">
        <v>26</v>
      </c>
      <c r="D31" s="82">
        <f t="shared" si="16"/>
        <v>0.6319444444444439</v>
      </c>
      <c r="E31" s="92">
        <v>2</v>
      </c>
      <c r="F31" s="137" t="str">
        <f>IF(E31="","",VLOOKUP(E31,'参加チーム名'!$C$4:$F$78,4))</f>
        <v>岩槻・Ｆ・ビクトリー</v>
      </c>
      <c r="G31" s="92"/>
      <c r="H31" s="21" t="s">
        <v>29</v>
      </c>
      <c r="I31" s="92"/>
      <c r="J31" s="92">
        <v>7</v>
      </c>
      <c r="K31" s="137" t="str">
        <f>IF(J31="","",VLOOKUP(J31,'参加チーム名'!$C$4:$F$78,4))</f>
        <v>Pchans</v>
      </c>
      <c r="N31" s="81"/>
      <c r="O31" s="20">
        <v>26</v>
      </c>
      <c r="P31" s="82">
        <f t="shared" si="18"/>
        <v>0.6319444444444439</v>
      </c>
      <c r="Q31" s="92">
        <f t="shared" si="17"/>
        <v>9</v>
      </c>
      <c r="R31" s="137" t="str">
        <f>IF(Q31="","",VLOOKUP(Q31,'参加チーム名'!$C$4:$F$78,4))</f>
        <v>城北ジェイソンズ</v>
      </c>
      <c r="S31" s="92"/>
      <c r="T31" s="21" t="s">
        <v>29</v>
      </c>
      <c r="U31" s="92"/>
      <c r="V31" s="92">
        <f t="shared" si="12"/>
        <v>14</v>
      </c>
      <c r="W31" s="137" t="str">
        <f>IF(V31="","",VLOOKUP(V31,'参加チーム名'!$C$4:$F$78,4))</f>
        <v>バイオレンス国田</v>
      </c>
      <c r="Z31" s="81"/>
      <c r="AA31" s="20">
        <v>26</v>
      </c>
      <c r="AB31" s="82">
        <f t="shared" si="19"/>
        <v>0.6319444444444439</v>
      </c>
      <c r="AC31" s="92">
        <f t="shared" si="13"/>
        <v>16</v>
      </c>
      <c r="AD31" s="137" t="str">
        <f>IF(AC31="","",VLOOKUP(AC31,'参加チーム名'!$C$4:$F$78,4))</f>
        <v>新鶴ファイターズ</v>
      </c>
      <c r="AE31" s="92"/>
      <c r="AF31" s="21" t="s">
        <v>29</v>
      </c>
      <c r="AG31" s="92"/>
      <c r="AH31" s="92">
        <f t="shared" si="14"/>
        <v>21</v>
      </c>
      <c r="AI31" s="137" t="str">
        <f>IF(AH31="","",VLOOKUP(AH31,'参加チーム名'!$C$4:$F$78,4))</f>
        <v>三の丸フレンドリーキッズ</v>
      </c>
      <c r="AK31" s="197" t="s">
        <v>231</v>
      </c>
      <c r="AL31" s="171">
        <f t="shared" si="21"/>
        <v>30</v>
      </c>
      <c r="AM31" s="171">
        <f t="shared" si="22"/>
        <v>31</v>
      </c>
      <c r="AN31" s="200"/>
      <c r="AO31" s="199">
        <v>2</v>
      </c>
      <c r="AP31" s="199">
        <v>3</v>
      </c>
      <c r="AR31" s="197" t="s">
        <v>231</v>
      </c>
      <c r="AS31" s="171">
        <f t="shared" si="20"/>
        <v>30</v>
      </c>
      <c r="AT31" s="171">
        <f t="shared" si="20"/>
        <v>31</v>
      </c>
      <c r="AU31" s="200"/>
      <c r="AV31" s="199">
        <v>2</v>
      </c>
      <c r="AW31" s="199">
        <v>3</v>
      </c>
    </row>
    <row r="32" spans="2:49" ht="13.5" customHeight="1">
      <c r="B32" s="81"/>
      <c r="C32" s="20">
        <v>27</v>
      </c>
      <c r="D32" s="82">
        <f t="shared" si="16"/>
        <v>0.6388888888888883</v>
      </c>
      <c r="E32" s="92">
        <v>24</v>
      </c>
      <c r="F32" s="215" t="str">
        <f>IF(E32="","",VLOOKUP(E32,'参加チーム名'!$C$4:$F$78,4))</f>
        <v>須賀川ゴジラキッズＤＢＣ</v>
      </c>
      <c r="G32" s="92"/>
      <c r="H32" s="21" t="s">
        <v>29</v>
      </c>
      <c r="I32" s="92"/>
      <c r="J32" s="92">
        <v>26</v>
      </c>
      <c r="K32" s="215" t="str">
        <f>IF(J32="","",VLOOKUP(J32,'参加チーム名'!$C$4:$F$78,4))</f>
        <v>原小ファイターズ</v>
      </c>
      <c r="N32" s="81"/>
      <c r="O32" s="20">
        <v>27</v>
      </c>
      <c r="P32" s="82">
        <f t="shared" si="18"/>
        <v>0.6388888888888883</v>
      </c>
      <c r="Q32" s="92">
        <v>23</v>
      </c>
      <c r="R32" s="215" t="str">
        <f>IF(Q32="","",VLOOKUP(Q32,'参加チーム名'!$C$4:$F$78,4))</f>
        <v>千葉ドラーズ</v>
      </c>
      <c r="S32" s="92"/>
      <c r="T32" s="21" t="s">
        <v>29</v>
      </c>
      <c r="U32" s="92"/>
      <c r="V32" s="92">
        <v>28</v>
      </c>
      <c r="W32" s="215" t="str">
        <f>IF(V32="","",VLOOKUP(V32,'参加チーム名'!$C$4:$F$78,4))</f>
        <v>城西レッドウイングス</v>
      </c>
      <c r="Z32" s="81"/>
      <c r="AA32" s="20">
        <v>27</v>
      </c>
      <c r="AB32" s="82">
        <f t="shared" si="19"/>
        <v>0.6388888888888883</v>
      </c>
      <c r="AC32" s="92">
        <v>31</v>
      </c>
      <c r="AD32" s="198" t="str">
        <f>IF(AC32="","",VLOOKUP(AC32,'参加チーム名'!$C$4:$F$78,4))</f>
        <v>バイオレンス国田Jr</v>
      </c>
      <c r="AE32" s="92"/>
      <c r="AF32" s="21" t="s">
        <v>29</v>
      </c>
      <c r="AG32" s="92"/>
      <c r="AH32" s="92">
        <v>33</v>
      </c>
      <c r="AI32" s="198" t="str">
        <f>IF(AH32="","",VLOOKUP(AH32,'参加チーム名'!$C$4:$F$78,4))</f>
        <v>仁井田チャレンジキッズ</v>
      </c>
      <c r="AK32" s="197" t="s">
        <v>232</v>
      </c>
      <c r="AL32" s="171">
        <f t="shared" si="21"/>
        <v>32</v>
      </c>
      <c r="AM32" s="171">
        <f t="shared" si="22"/>
        <v>33</v>
      </c>
      <c r="AN32" s="200"/>
      <c r="AO32" s="199">
        <v>4</v>
      </c>
      <c r="AP32" s="199">
        <v>5</v>
      </c>
      <c r="AR32" s="197" t="s">
        <v>232</v>
      </c>
      <c r="AS32" s="171">
        <f t="shared" si="20"/>
        <v>32</v>
      </c>
      <c r="AT32" s="171">
        <f t="shared" si="20"/>
        <v>33</v>
      </c>
      <c r="AU32" s="200"/>
      <c r="AV32" s="199">
        <v>4</v>
      </c>
      <c r="AW32" s="199">
        <v>5</v>
      </c>
    </row>
    <row r="33" spans="1:49" ht="13.5" customHeight="1">
      <c r="A33" s="80"/>
      <c r="B33" s="81"/>
      <c r="C33" s="20">
        <v>28</v>
      </c>
      <c r="D33" s="82">
        <f t="shared" si="16"/>
        <v>0.6458333333333327</v>
      </c>
      <c r="E33" s="92">
        <v>1</v>
      </c>
      <c r="F33" s="137" t="str">
        <f>IF(E33="","",VLOOKUP(E33,'参加チーム名'!$C$4:$F$78,4))</f>
        <v>ブルースターキング</v>
      </c>
      <c r="G33" s="95"/>
      <c r="H33" s="21" t="s">
        <v>29</v>
      </c>
      <c r="I33" s="94"/>
      <c r="J33" s="92">
        <v>5</v>
      </c>
      <c r="K33" s="137" t="str">
        <f>IF(J33="","",VLOOKUP(J33,'参加チーム名'!$C$4:$F$78,4))</f>
        <v>須賀川ブルーインパルス</v>
      </c>
      <c r="M33" s="80"/>
      <c r="N33" s="81"/>
      <c r="O33" s="20">
        <v>28</v>
      </c>
      <c r="P33" s="82">
        <f t="shared" si="18"/>
        <v>0.6458333333333327</v>
      </c>
      <c r="Q33" s="92">
        <f t="shared" si="17"/>
        <v>8</v>
      </c>
      <c r="R33" s="137" t="str">
        <f>IF(Q33="","",VLOOKUP(Q33,'参加チーム名'!$C$4:$F$78,4))</f>
        <v>吉田☆ラッキースターズ</v>
      </c>
      <c r="S33" s="92"/>
      <c r="T33" s="21" t="s">
        <v>29</v>
      </c>
      <c r="U33" s="92"/>
      <c r="V33" s="92">
        <f t="shared" si="12"/>
        <v>12</v>
      </c>
      <c r="W33" s="137" t="str">
        <f>IF(V33="","",VLOOKUP(V33,'参加チーム名'!$C$4:$F$78,4))</f>
        <v>本宮ドッジボールスポーツ少年団</v>
      </c>
      <c r="Y33" s="80"/>
      <c r="Z33" s="81"/>
      <c r="AA33" s="20">
        <v>28</v>
      </c>
      <c r="AB33" s="82">
        <f t="shared" si="19"/>
        <v>0.6458333333333327</v>
      </c>
      <c r="AC33" s="92">
        <f t="shared" si="13"/>
        <v>15</v>
      </c>
      <c r="AD33" s="137" t="str">
        <f>IF(AC33="","",VLOOKUP(AC33,'参加チーム名'!$C$4:$F$78,4))</f>
        <v>新里フェニックス</v>
      </c>
      <c r="AE33" s="92"/>
      <c r="AF33" s="21" t="s">
        <v>29</v>
      </c>
      <c r="AG33" s="92"/>
      <c r="AH33" s="92">
        <f t="shared" si="14"/>
        <v>19</v>
      </c>
      <c r="AI33" s="137" t="str">
        <f>IF(AH33="","",VLOOKUP(AH33,'参加チーム名'!$C$4:$F$78,4))</f>
        <v>鳥川ライジングファルコン</v>
      </c>
      <c r="AK33" s="197"/>
      <c r="AL33" s="171"/>
      <c r="AM33" s="171"/>
      <c r="AN33" s="200"/>
      <c r="AO33" s="199"/>
      <c r="AP33" s="199"/>
      <c r="AR33" s="197"/>
      <c r="AS33" s="171"/>
      <c r="AT33" s="171"/>
      <c r="AU33" s="200"/>
      <c r="AV33" s="199"/>
      <c r="AW33" s="199"/>
    </row>
    <row r="34" spans="1:49" ht="13.5" customHeight="1">
      <c r="A34" s="80"/>
      <c r="B34" s="81"/>
      <c r="C34" s="20">
        <v>29</v>
      </c>
      <c r="D34" s="82">
        <f t="shared" si="16"/>
        <v>0.6527777777777771</v>
      </c>
      <c r="E34" s="92">
        <v>3</v>
      </c>
      <c r="F34" s="137" t="str">
        <f>IF(E34="","",VLOOKUP(E34,'参加チーム名'!$C$4:$F$78,4))</f>
        <v>ツーリーフ</v>
      </c>
      <c r="G34" s="95"/>
      <c r="H34" s="21" t="s">
        <v>29</v>
      </c>
      <c r="I34" s="94"/>
      <c r="J34" s="92">
        <v>6</v>
      </c>
      <c r="K34" s="137" t="str">
        <f>IF(J34="","",VLOOKUP(J34,'参加チーム名'!$C$4:$F$78,4))</f>
        <v>Aoiトップガン</v>
      </c>
      <c r="M34" s="80"/>
      <c r="N34" s="81"/>
      <c r="O34" s="20">
        <v>29</v>
      </c>
      <c r="P34" s="82">
        <f t="shared" si="18"/>
        <v>0.6527777777777771</v>
      </c>
      <c r="Q34" s="92">
        <f t="shared" si="17"/>
        <v>10</v>
      </c>
      <c r="R34" s="137" t="str">
        <f>IF(Q34="","",VLOOKUP(Q34,'参加チーム名'!$C$4:$F$78,4))</f>
        <v>岩沼西ファイターズ</v>
      </c>
      <c r="S34" s="92"/>
      <c r="T34" s="21" t="s">
        <v>29</v>
      </c>
      <c r="U34" s="92"/>
      <c r="V34" s="92">
        <f t="shared" si="12"/>
        <v>13</v>
      </c>
      <c r="W34" s="137" t="str">
        <f>IF(V34="","",VLOOKUP(V34,'参加チーム名'!$C$4:$F$78,4))</f>
        <v>白二ビクトリー</v>
      </c>
      <c r="Y34" s="80"/>
      <c r="Z34" s="81"/>
      <c r="AA34" s="20">
        <v>29</v>
      </c>
      <c r="AB34" s="82">
        <f t="shared" si="19"/>
        <v>0.6527777777777771</v>
      </c>
      <c r="AC34" s="92">
        <f t="shared" si="13"/>
        <v>17</v>
      </c>
      <c r="AD34" s="137" t="str">
        <f>IF(AC34="","",VLOOKUP(AC34,'参加チーム名'!$C$4:$F$78,4))</f>
        <v>いいのフェニックス</v>
      </c>
      <c r="AE34" s="92"/>
      <c r="AF34" s="21" t="s">
        <v>29</v>
      </c>
      <c r="AG34" s="92"/>
      <c r="AH34" s="92">
        <f t="shared" si="14"/>
        <v>20</v>
      </c>
      <c r="AI34" s="137" t="str">
        <f>IF(AH34="","",VLOOKUP(AH34,'参加チーム名'!$C$4:$F$78,4))</f>
        <v>永盛ミュートスキッズ</v>
      </c>
      <c r="AK34" s="197" t="s">
        <v>233</v>
      </c>
      <c r="AL34" s="171">
        <f t="shared" si="21"/>
        <v>29</v>
      </c>
      <c r="AM34" s="171">
        <f t="shared" si="22"/>
        <v>31</v>
      </c>
      <c r="AN34" s="200"/>
      <c r="AO34" s="199">
        <v>1</v>
      </c>
      <c r="AP34" s="199">
        <v>3</v>
      </c>
      <c r="AR34" s="197" t="s">
        <v>233</v>
      </c>
      <c r="AS34" s="171">
        <f aca="true" t="shared" si="23" ref="AS34:AT37">AV34+28</f>
        <v>29</v>
      </c>
      <c r="AT34" s="171">
        <f t="shared" si="23"/>
        <v>31</v>
      </c>
      <c r="AU34" s="200"/>
      <c r="AV34" s="199">
        <v>1</v>
      </c>
      <c r="AW34" s="199">
        <v>3</v>
      </c>
    </row>
    <row r="35" spans="1:49" ht="13.5" customHeight="1">
      <c r="A35" s="80"/>
      <c r="B35" s="81"/>
      <c r="C35" s="20">
        <v>30</v>
      </c>
      <c r="D35" s="82">
        <f t="shared" si="16"/>
        <v>0.6597222222222215</v>
      </c>
      <c r="E35" s="92">
        <v>22</v>
      </c>
      <c r="F35" s="215" t="str">
        <f>IF(E35="","",VLOOKUP(E35,'参加チーム名'!$C$4:$F$78,4))</f>
        <v>ＮＳＯミラクルファイターズ</v>
      </c>
      <c r="G35" s="173"/>
      <c r="H35" s="172" t="s">
        <v>28</v>
      </c>
      <c r="I35" s="174"/>
      <c r="J35" s="92">
        <v>26</v>
      </c>
      <c r="K35" s="215" t="str">
        <f>IF(J35="","",VLOOKUP(J35,'参加チーム名'!$C$4:$F$78,4))</f>
        <v>原小ファイターズ</v>
      </c>
      <c r="M35" s="80"/>
      <c r="N35" s="81"/>
      <c r="O35" s="20">
        <v>30</v>
      </c>
      <c r="P35" s="82">
        <f t="shared" si="18"/>
        <v>0.6597222222222215</v>
      </c>
      <c r="Q35" s="92">
        <v>24</v>
      </c>
      <c r="R35" s="215" t="str">
        <f>IF(Q35="","",VLOOKUP(Q35,'参加チーム名'!$C$4:$F$78,4))</f>
        <v>須賀川ゴジラキッズＤＢＣ</v>
      </c>
      <c r="S35" s="170"/>
      <c r="T35" s="171" t="s">
        <v>28</v>
      </c>
      <c r="U35" s="170"/>
      <c r="V35" s="92">
        <v>27</v>
      </c>
      <c r="W35" s="215" t="str">
        <f>IF(V35="","",VLOOKUP(V35,'参加チーム名'!$C$4:$F$78,4))</f>
        <v>キッズソルジャー</v>
      </c>
      <c r="Y35" s="80"/>
      <c r="Z35" s="81"/>
      <c r="AA35" s="20">
        <v>30</v>
      </c>
      <c r="AB35" s="82">
        <f t="shared" si="19"/>
        <v>0.6597222222222215</v>
      </c>
      <c r="AC35" s="92">
        <v>30</v>
      </c>
      <c r="AD35" s="198" t="str">
        <f>IF(AC35="","",VLOOKUP(AC35,'参加チーム名'!$C$4:$F$78,4))</f>
        <v>ＪＮ星人</v>
      </c>
      <c r="AE35" s="170"/>
      <c r="AF35" s="171" t="s">
        <v>28</v>
      </c>
      <c r="AG35" s="170"/>
      <c r="AH35" s="92">
        <v>32</v>
      </c>
      <c r="AI35" s="198" t="str">
        <f>IF(AH35="","",VLOOKUP(AH35,'参加チーム名'!$C$4:$F$78,4))</f>
        <v>白二ビクトリ☆ＲＵＮ</v>
      </c>
      <c r="AK35" s="197" t="s">
        <v>234</v>
      </c>
      <c r="AL35" s="171">
        <f t="shared" si="21"/>
        <v>30</v>
      </c>
      <c r="AM35" s="171">
        <f t="shared" si="22"/>
        <v>33</v>
      </c>
      <c r="AN35" s="200"/>
      <c r="AO35" s="199">
        <v>2</v>
      </c>
      <c r="AP35" s="199">
        <v>5</v>
      </c>
      <c r="AR35" s="197" t="s">
        <v>234</v>
      </c>
      <c r="AS35" s="171">
        <f t="shared" si="23"/>
        <v>30</v>
      </c>
      <c r="AT35" s="171">
        <f t="shared" si="23"/>
        <v>33</v>
      </c>
      <c r="AU35" s="200"/>
      <c r="AV35" s="199">
        <v>2</v>
      </c>
      <c r="AW35" s="199">
        <v>5</v>
      </c>
    </row>
    <row r="36" spans="1:49" ht="13.5" customHeight="1">
      <c r="A36" s="80"/>
      <c r="B36" s="81"/>
      <c r="C36" s="20">
        <v>31</v>
      </c>
      <c r="D36" s="82">
        <f t="shared" si="16"/>
        <v>0.666666666666666</v>
      </c>
      <c r="E36" s="92">
        <v>4</v>
      </c>
      <c r="F36" s="137" t="str">
        <f>IF(E36="","",VLOOKUP(E36,'参加チーム名'!$C$4:$F$78,4))</f>
        <v>栗生ファイターズ</v>
      </c>
      <c r="G36" s="95"/>
      <c r="H36" s="21" t="s">
        <v>29</v>
      </c>
      <c r="I36" s="94"/>
      <c r="J36" s="92">
        <v>7</v>
      </c>
      <c r="K36" s="137" t="str">
        <f>IF(J36="","",VLOOKUP(J36,'参加チーム名'!$C$4:$F$78,4))</f>
        <v>Pchans</v>
      </c>
      <c r="M36" s="80"/>
      <c r="N36" s="81"/>
      <c r="O36" s="20">
        <v>31</v>
      </c>
      <c r="P36" s="82">
        <f t="shared" si="18"/>
        <v>0.666666666666666</v>
      </c>
      <c r="Q36" s="92">
        <f>+E36+7</f>
        <v>11</v>
      </c>
      <c r="R36" s="137" t="str">
        <f>IF(Q36="","",VLOOKUP(Q36,'参加チーム名'!$C$4:$F$78,4))</f>
        <v>ＷＡＮＯドリームズ</v>
      </c>
      <c r="S36" s="92"/>
      <c r="T36" s="21" t="s">
        <v>29</v>
      </c>
      <c r="U36" s="92"/>
      <c r="V36" s="92">
        <f>+J36+7</f>
        <v>14</v>
      </c>
      <c r="W36" s="137" t="str">
        <f>IF(V36="","",VLOOKUP(V36,'参加チーム名'!$C$4:$F$78,4))</f>
        <v>バイオレンス国田</v>
      </c>
      <c r="Y36" s="80"/>
      <c r="Z36" s="81"/>
      <c r="AA36" s="20">
        <v>31</v>
      </c>
      <c r="AB36" s="82">
        <f t="shared" si="19"/>
        <v>0.666666666666666</v>
      </c>
      <c r="AC36" s="92">
        <f t="shared" si="13"/>
        <v>18</v>
      </c>
      <c r="AD36" s="137" t="str">
        <f>IF(AC36="","",VLOOKUP(AC36,'参加チーム名'!$C$4:$F$78,4))</f>
        <v>アルバルクキッズ</v>
      </c>
      <c r="AE36" s="92"/>
      <c r="AF36" s="21" t="s">
        <v>29</v>
      </c>
      <c r="AG36" s="92"/>
      <c r="AH36" s="92">
        <f>+V36+7</f>
        <v>21</v>
      </c>
      <c r="AI36" s="137" t="str">
        <f>IF(AH36="","",VLOOKUP(AH36,'参加チーム名'!$C$4:$F$78,4))</f>
        <v>三の丸フレンドリーキッズ</v>
      </c>
      <c r="AK36" s="197" t="s">
        <v>235</v>
      </c>
      <c r="AL36" s="171">
        <f t="shared" si="21"/>
        <v>29</v>
      </c>
      <c r="AM36" s="171">
        <f t="shared" si="22"/>
        <v>32</v>
      </c>
      <c r="AN36" s="200"/>
      <c r="AO36" s="199">
        <v>1</v>
      </c>
      <c r="AP36" s="199">
        <v>4</v>
      </c>
      <c r="AR36" s="197" t="s">
        <v>235</v>
      </c>
      <c r="AS36" s="171">
        <f t="shared" si="23"/>
        <v>29</v>
      </c>
      <c r="AT36" s="171">
        <f t="shared" si="23"/>
        <v>32</v>
      </c>
      <c r="AU36" s="200"/>
      <c r="AV36" s="199">
        <v>1</v>
      </c>
      <c r="AW36" s="199">
        <v>4</v>
      </c>
    </row>
    <row r="37" spans="2:49" ht="13.5" customHeight="1">
      <c r="B37" s="81"/>
      <c r="C37" s="20">
        <v>32</v>
      </c>
      <c r="D37" s="82">
        <f t="shared" si="16"/>
        <v>0.6736111111111104</v>
      </c>
      <c r="E37" s="92">
        <v>25</v>
      </c>
      <c r="F37" s="215" t="str">
        <f>IF(E37="","",VLOOKUP(E37,'参加チーム名'!$C$4:$F$78,4))</f>
        <v>笠間ピュアスターズ</v>
      </c>
      <c r="G37" s="92"/>
      <c r="H37" s="21" t="s">
        <v>29</v>
      </c>
      <c r="I37" s="92"/>
      <c r="J37" s="92">
        <v>28</v>
      </c>
      <c r="K37" s="215" t="str">
        <f>IF(J37="","",VLOOKUP(J37,'参加チーム名'!$C$4:$F$78,4))</f>
        <v>城西レッドウイングス</v>
      </c>
      <c r="N37" s="81"/>
      <c r="O37" s="20">
        <v>32</v>
      </c>
      <c r="P37" s="82">
        <f t="shared" si="18"/>
        <v>0.6736111111111104</v>
      </c>
      <c r="Q37" s="92"/>
      <c r="R37" s="137">
        <f>IF(Q37="","",VLOOKUP(Q37,'参加チーム名'!$C$4:$F$78,4))</f>
      </c>
      <c r="S37" s="92"/>
      <c r="T37" s="21" t="s">
        <v>29</v>
      </c>
      <c r="U37" s="92"/>
      <c r="V37" s="92"/>
      <c r="W37" s="137">
        <f>IF(V37="","",VLOOKUP(V37,'参加チーム名'!$C$4:$F$78,4))</f>
      </c>
      <c r="Z37" s="81"/>
      <c r="AA37" s="20">
        <v>32</v>
      </c>
      <c r="AB37" s="82">
        <f t="shared" si="19"/>
        <v>0.6736111111111104</v>
      </c>
      <c r="AC37" s="92"/>
      <c r="AD37" s="137">
        <f>IF(AC37="","",VLOOKUP(AC37,'参加チーム名'!$C$4:$F$78,4))</f>
      </c>
      <c r="AE37" s="92"/>
      <c r="AF37" s="21" t="s">
        <v>29</v>
      </c>
      <c r="AG37" s="92"/>
      <c r="AH37" s="92"/>
      <c r="AI37" s="137">
        <f>IF(AH37="","",VLOOKUP(AH37,'参加チーム名'!$C$4:$F$78,4))</f>
      </c>
      <c r="AK37" s="197" t="s">
        <v>236</v>
      </c>
      <c r="AL37" s="171">
        <f t="shared" si="21"/>
        <v>31</v>
      </c>
      <c r="AM37" s="171">
        <f t="shared" si="22"/>
        <v>33</v>
      </c>
      <c r="AN37" s="200"/>
      <c r="AO37" s="199">
        <v>3</v>
      </c>
      <c r="AP37" s="199">
        <v>5</v>
      </c>
      <c r="AR37" s="197" t="s">
        <v>236</v>
      </c>
      <c r="AS37" s="171">
        <f t="shared" si="23"/>
        <v>31</v>
      </c>
      <c r="AT37" s="171">
        <f t="shared" si="23"/>
        <v>33</v>
      </c>
      <c r="AU37" s="200"/>
      <c r="AV37" s="199">
        <v>3</v>
      </c>
      <c r="AW37" s="199">
        <v>5</v>
      </c>
    </row>
    <row r="38" spans="2:47" ht="13.5" customHeight="1">
      <c r="B38" s="13"/>
      <c r="C38" s="13"/>
      <c r="D38" s="169">
        <f t="shared" si="16"/>
        <v>0.6805555555555548</v>
      </c>
      <c r="E38" t="s">
        <v>22</v>
      </c>
      <c r="F38" s="13"/>
      <c r="G38" s="2"/>
      <c r="H38" s="13"/>
      <c r="I38" s="2"/>
      <c r="J38" s="13"/>
      <c r="K38" s="13"/>
      <c r="N38" s="13"/>
      <c r="O38" s="13"/>
      <c r="P38" s="169">
        <f t="shared" si="18"/>
        <v>0.6805555555555548</v>
      </c>
      <c r="Q38" t="s">
        <v>22</v>
      </c>
      <c r="R38" s="13"/>
      <c r="S38" s="2"/>
      <c r="T38" s="89"/>
      <c r="U38" s="2"/>
      <c r="V38" s="13"/>
      <c r="W38" s="13"/>
      <c r="AB38" s="169">
        <f t="shared" si="19"/>
        <v>0.6805555555555548</v>
      </c>
      <c r="AC38" t="s">
        <v>22</v>
      </c>
      <c r="AM38" s="196"/>
      <c r="AN38" s="196"/>
      <c r="AT38" s="196"/>
      <c r="AU38" s="196"/>
    </row>
    <row r="39" spans="1:47" ht="13.5" customHeight="1">
      <c r="A39" s="28"/>
      <c r="B39" s="27"/>
      <c r="E39" s="28"/>
      <c r="F39" s="28"/>
      <c r="G39" s="118"/>
      <c r="H39" s="118"/>
      <c r="I39" s="118"/>
      <c r="J39" s="28"/>
      <c r="L39" s="28"/>
      <c r="M39" s="28"/>
      <c r="N39" s="27"/>
      <c r="O39" s="28"/>
      <c r="Q39" s="28"/>
      <c r="R39" s="28"/>
      <c r="S39" s="118"/>
      <c r="T39" s="118"/>
      <c r="U39" s="118"/>
      <c r="V39" s="28"/>
      <c r="X39" s="28"/>
      <c r="Y39" s="28"/>
      <c r="Z39" s="27"/>
      <c r="AA39" s="28"/>
      <c r="AC39" s="28"/>
      <c r="AD39" s="28"/>
      <c r="AE39" s="118"/>
      <c r="AF39" s="118"/>
      <c r="AG39" s="118"/>
      <c r="AH39" s="28"/>
      <c r="AJ39" s="28"/>
      <c r="AM39" s="196"/>
      <c r="AN39" s="196"/>
      <c r="AT39" s="196"/>
      <c r="AU39" s="196"/>
    </row>
    <row r="40" spans="2:47" ht="17.25">
      <c r="B40" s="27" t="s">
        <v>80</v>
      </c>
      <c r="D40" s="160" t="s">
        <v>90</v>
      </c>
      <c r="F40" s="265" t="s">
        <v>14</v>
      </c>
      <c r="G40" s="265"/>
      <c r="H40" s="265"/>
      <c r="I40" s="265"/>
      <c r="J40" s="265"/>
      <c r="K40" s="265"/>
      <c r="N40" s="27" t="s">
        <v>86</v>
      </c>
      <c r="P40" s="160" t="str">
        <f>D40</f>
        <v>２日目</v>
      </c>
      <c r="R40" s="265" t="s">
        <v>14</v>
      </c>
      <c r="S40" s="265"/>
      <c r="T40" s="265"/>
      <c r="U40" s="265"/>
      <c r="V40" s="265"/>
      <c r="W40" s="265"/>
      <c r="Z40" s="27" t="s">
        <v>87</v>
      </c>
      <c r="AB40" s="160" t="str">
        <f>P40</f>
        <v>２日目</v>
      </c>
      <c r="AD40" s="265" t="s">
        <v>14</v>
      </c>
      <c r="AE40" s="265"/>
      <c r="AF40" s="265"/>
      <c r="AG40" s="265"/>
      <c r="AH40" s="265"/>
      <c r="AI40" s="265"/>
      <c r="AM40" s="196"/>
      <c r="AN40" s="196"/>
      <c r="AT40" s="196"/>
      <c r="AU40" s="196"/>
    </row>
    <row r="41" spans="2:47" ht="13.5" customHeight="1">
      <c r="B41" s="69"/>
      <c r="C41" s="70" t="s">
        <v>15</v>
      </c>
      <c r="D41" s="70" t="s">
        <v>16</v>
      </c>
      <c r="E41" s="70" t="s">
        <v>23</v>
      </c>
      <c r="F41" s="70" t="s">
        <v>4</v>
      </c>
      <c r="G41" s="71"/>
      <c r="H41" s="71" t="s">
        <v>17</v>
      </c>
      <c r="I41" s="71"/>
      <c r="J41" s="70" t="s">
        <v>24</v>
      </c>
      <c r="K41" s="72" t="s">
        <v>4</v>
      </c>
      <c r="L41" s="73"/>
      <c r="M41" s="73"/>
      <c r="N41" s="69"/>
      <c r="O41" s="70" t="s">
        <v>15</v>
      </c>
      <c r="P41" s="70" t="s">
        <v>16</v>
      </c>
      <c r="Q41" s="70" t="s">
        <v>23</v>
      </c>
      <c r="R41" s="70" t="s">
        <v>4</v>
      </c>
      <c r="S41" s="71"/>
      <c r="T41" s="71" t="s">
        <v>17</v>
      </c>
      <c r="U41" s="71"/>
      <c r="V41" s="70" t="s">
        <v>24</v>
      </c>
      <c r="W41" s="72" t="s">
        <v>4</v>
      </c>
      <c r="X41" s="73"/>
      <c r="Y41" s="73"/>
      <c r="Z41" s="69"/>
      <c r="AA41" s="70" t="s">
        <v>15</v>
      </c>
      <c r="AB41" s="70" t="s">
        <v>16</v>
      </c>
      <c r="AC41" s="70" t="s">
        <v>23</v>
      </c>
      <c r="AD41" s="70" t="s">
        <v>4</v>
      </c>
      <c r="AE41" s="71"/>
      <c r="AF41" s="71" t="s">
        <v>17</v>
      </c>
      <c r="AG41" s="71"/>
      <c r="AH41" s="70" t="s">
        <v>24</v>
      </c>
      <c r="AI41" s="72" t="s">
        <v>4</v>
      </c>
      <c r="AJ41" s="73"/>
      <c r="AM41" s="196"/>
      <c r="AN41" s="196"/>
      <c r="AT41" s="196"/>
      <c r="AU41" s="196"/>
    </row>
    <row r="42" spans="1:47" ht="13.5" customHeight="1">
      <c r="A42" s="74"/>
      <c r="B42" s="75"/>
      <c r="C42" s="76" t="s">
        <v>91</v>
      </c>
      <c r="D42" s="77">
        <v>0.4166666666666667</v>
      </c>
      <c r="E42" s="92">
        <v>16</v>
      </c>
      <c r="F42" s="137" t="str">
        <f>IF(E42="","",VLOOKUP(E42,'参加チーム名'!$C$4:$F$78,4))</f>
        <v>新鶴ファイターズ</v>
      </c>
      <c r="G42" s="92"/>
      <c r="H42" s="135" t="s">
        <v>28</v>
      </c>
      <c r="I42" s="92"/>
      <c r="J42" s="92">
        <v>24</v>
      </c>
      <c r="K42" s="137" t="str">
        <f>IF(J42="","",VLOOKUP(J42,'参加チーム名'!$C$4:$F$78,4))</f>
        <v>須賀川ゴジラキッズＤＢＣ</v>
      </c>
      <c r="L42" s="73"/>
      <c r="M42" s="78"/>
      <c r="N42" s="75"/>
      <c r="O42" s="76" t="s">
        <v>10</v>
      </c>
      <c r="P42" s="77">
        <f>D42</f>
        <v>0.4166666666666667</v>
      </c>
      <c r="Q42" s="92">
        <v>13</v>
      </c>
      <c r="R42" s="137" t="str">
        <f>IF(Q42="","",VLOOKUP(Q42,'参加チーム名'!$C$4:$F$78,4))</f>
        <v>白二ビクトリー</v>
      </c>
      <c r="S42" s="92"/>
      <c r="T42" s="135" t="s">
        <v>28</v>
      </c>
      <c r="U42" s="92"/>
      <c r="V42" s="92">
        <v>2</v>
      </c>
      <c r="W42" s="137" t="str">
        <f>IF(V42="","",VLOOKUP(V42,'参加チーム名'!$C$4:$F$78,4))</f>
        <v>岩槻・Ｆ・ビクトリー</v>
      </c>
      <c r="X42" s="103"/>
      <c r="Y42" s="78"/>
      <c r="Z42" s="138"/>
      <c r="AA42" s="139" t="s">
        <v>11</v>
      </c>
      <c r="AB42" s="77">
        <f>P42</f>
        <v>0.4166666666666667</v>
      </c>
      <c r="AC42" s="92">
        <v>25</v>
      </c>
      <c r="AD42" s="137" t="str">
        <f>IF(AC42="","",VLOOKUP(AC42,'参加チーム名'!$C$4:$F$78,4))</f>
        <v>笠間ピュアスターズ</v>
      </c>
      <c r="AE42" s="92"/>
      <c r="AF42" s="135" t="s">
        <v>28</v>
      </c>
      <c r="AG42" s="92"/>
      <c r="AH42" s="92">
        <v>4</v>
      </c>
      <c r="AI42" s="137" t="str">
        <f>IF(AH42="","",VLOOKUP(AH42,'参加チーム名'!$C$4:$F$78,4))</f>
        <v>栗生ファイターズ</v>
      </c>
      <c r="AJ42" s="73"/>
      <c r="AM42" s="196"/>
      <c r="AN42" s="196"/>
      <c r="AT42" s="196"/>
      <c r="AU42" s="196"/>
    </row>
    <row r="43" spans="2:47" ht="13.5" customHeight="1">
      <c r="B43" s="75"/>
      <c r="C43" s="76" t="s">
        <v>32</v>
      </c>
      <c r="D43" s="77">
        <f aca="true" t="shared" si="24" ref="D43:D56">D42+A$5</f>
        <v>0.4236111111111111</v>
      </c>
      <c r="E43" s="92">
        <v>11</v>
      </c>
      <c r="F43" s="137" t="str">
        <f>IF(E43="","",VLOOKUP(E43,'参加チーム名'!$C$4:$F$78,4))</f>
        <v>ＷＡＮＯドリームズ</v>
      </c>
      <c r="G43" s="92"/>
      <c r="H43" s="135" t="s">
        <v>28</v>
      </c>
      <c r="I43" s="92"/>
      <c r="J43" s="92">
        <v>1</v>
      </c>
      <c r="K43" s="137" t="str">
        <f>IF(J43="","",VLOOKUP(J43,'参加チーム名'!$C$4:$F$78,4))</f>
        <v>ブルースターキング</v>
      </c>
      <c r="L43" s="73"/>
      <c r="M43" s="73"/>
      <c r="N43" s="75"/>
      <c r="O43" s="76" t="s">
        <v>38</v>
      </c>
      <c r="P43" s="77">
        <f aca="true" t="shared" si="25" ref="P43:P56">D43</f>
        <v>0.4236111111111111</v>
      </c>
      <c r="Q43" s="92">
        <v>20</v>
      </c>
      <c r="R43" s="137" t="str">
        <f>IF(Q43="","",VLOOKUP(Q43,'参加チーム名'!$C$4:$F$78,4))</f>
        <v>永盛ミュートスキッズ</v>
      </c>
      <c r="S43" s="92"/>
      <c r="T43" s="135" t="s">
        <v>28</v>
      </c>
      <c r="U43" s="92"/>
      <c r="V43" s="92">
        <v>28</v>
      </c>
      <c r="W43" s="137" t="str">
        <f>IF(V43="","",VLOOKUP(V43,'参加チーム名'!$C$4:$F$78,4))</f>
        <v>城西レッドウイングス</v>
      </c>
      <c r="X43" s="103"/>
      <c r="Y43" s="103"/>
      <c r="Z43" s="138"/>
      <c r="AA43" s="139" t="s">
        <v>36</v>
      </c>
      <c r="AB43" s="77">
        <f aca="true" t="shared" si="26" ref="AB43:AB59">P43</f>
        <v>0.4236111111111111</v>
      </c>
      <c r="AC43" s="92">
        <v>10</v>
      </c>
      <c r="AD43" s="137" t="str">
        <f>IF(AC43="","",VLOOKUP(AC43,'参加チーム名'!$C$4:$F$78,4))</f>
        <v>岩沼西ファイターズ</v>
      </c>
      <c r="AE43" s="92"/>
      <c r="AF43" s="135" t="s">
        <v>28</v>
      </c>
      <c r="AG43" s="92"/>
      <c r="AH43" s="92">
        <v>17</v>
      </c>
      <c r="AI43" s="137" t="str">
        <f>IF(AH43="","",VLOOKUP(AH43,'参加チーム名'!$C$4:$F$78,4))</f>
        <v>いいのフェニックス</v>
      </c>
      <c r="AJ43" s="73"/>
      <c r="AM43" s="196"/>
      <c r="AN43" s="196"/>
      <c r="AT43" s="196"/>
      <c r="AU43" s="196"/>
    </row>
    <row r="44" spans="2:47" ht="13.5" customHeight="1">
      <c r="B44" s="75"/>
      <c r="C44" s="76" t="s">
        <v>33</v>
      </c>
      <c r="D44" s="77">
        <f t="shared" si="24"/>
        <v>0.4305555555555555</v>
      </c>
      <c r="E44" s="92"/>
      <c r="F44" s="137">
        <f>IF(E44="","",VLOOKUP(E44,'参加チーム名'!$C$4:$F$78,4))</f>
      </c>
      <c r="G44" s="92"/>
      <c r="H44" s="135" t="s">
        <v>28</v>
      </c>
      <c r="I44" s="92"/>
      <c r="J44" s="92">
        <v>18</v>
      </c>
      <c r="K44" s="137" t="str">
        <f>IF(J44="","",VLOOKUP(J44,'参加チーム名'!$C$4:$F$78,4))</f>
        <v>アルバルクキッズ</v>
      </c>
      <c r="L44" s="73"/>
      <c r="M44" s="73"/>
      <c r="N44" s="75"/>
      <c r="O44" s="76" t="s">
        <v>35</v>
      </c>
      <c r="P44" s="77">
        <f t="shared" si="25"/>
        <v>0.4305555555555555</v>
      </c>
      <c r="Q44" s="92">
        <v>5</v>
      </c>
      <c r="R44" s="137" t="str">
        <f>IF(Q44="","",VLOOKUP(Q44,'参加チーム名'!$C$4:$F$78,4))</f>
        <v>須賀川ブルーインパルス</v>
      </c>
      <c r="S44" s="92"/>
      <c r="T44" s="135" t="s">
        <v>28</v>
      </c>
      <c r="U44" s="92"/>
      <c r="V44" s="92">
        <v>8</v>
      </c>
      <c r="W44" s="137" t="str">
        <f>IF(V44="","",VLOOKUP(V44,'参加チーム名'!$C$4:$F$78,4))</f>
        <v>吉田☆ラッキースターズ</v>
      </c>
      <c r="X44" s="103"/>
      <c r="Y44" s="103"/>
      <c r="Z44" s="138"/>
      <c r="AA44" s="139" t="s">
        <v>37</v>
      </c>
      <c r="AB44" s="77">
        <f t="shared" si="26"/>
        <v>0.4305555555555555</v>
      </c>
      <c r="AC44" s="92">
        <v>27</v>
      </c>
      <c r="AD44" s="137" t="str">
        <f>IF(AC44="","",VLOOKUP(AC44,'参加チーム名'!$C$4:$F$78,4))</f>
        <v>キッズソルジャー</v>
      </c>
      <c r="AE44" s="92"/>
      <c r="AF44" s="135" t="s">
        <v>28</v>
      </c>
      <c r="AG44" s="92"/>
      <c r="AH44" s="92">
        <v>15</v>
      </c>
      <c r="AI44" s="137" t="str">
        <f>IF(AH44="","",VLOOKUP(AH44,'参加チーム名'!$C$4:$F$78,4))</f>
        <v>新里フェニックス</v>
      </c>
      <c r="AJ44" s="73"/>
      <c r="AK44" s="79"/>
      <c r="AM44" s="196"/>
      <c r="AN44" s="196"/>
      <c r="AR44" s="79"/>
      <c r="AT44" s="196"/>
      <c r="AU44" s="196"/>
    </row>
    <row r="45" spans="2:47" ht="13.5" customHeight="1">
      <c r="B45" s="75"/>
      <c r="C45" s="76" t="s">
        <v>34</v>
      </c>
      <c r="D45" s="77">
        <f t="shared" si="24"/>
        <v>0.43749999999999994</v>
      </c>
      <c r="E45" s="92">
        <v>23</v>
      </c>
      <c r="F45" s="137" t="str">
        <f>IF(E45="","",VLOOKUP(E45,'参加チーム名'!$C$4:$F$78,4))</f>
        <v>千葉ドラーズ</v>
      </c>
      <c r="G45" s="92"/>
      <c r="H45" s="135" t="s">
        <v>28</v>
      </c>
      <c r="I45" s="92"/>
      <c r="J45" s="92">
        <v>6</v>
      </c>
      <c r="K45" s="137" t="str">
        <f>IF(J45="","",VLOOKUP(J45,'参加チーム名'!$C$4:$F$78,4))</f>
        <v>Aoiトップガン</v>
      </c>
      <c r="L45" s="73"/>
      <c r="M45" s="73"/>
      <c r="N45" s="75"/>
      <c r="O45" s="76" t="s">
        <v>40</v>
      </c>
      <c r="P45" s="77">
        <f t="shared" si="25"/>
        <v>0.43749999999999994</v>
      </c>
      <c r="Q45" s="92">
        <v>22</v>
      </c>
      <c r="R45" s="137" t="str">
        <f>IF(Q45="","",VLOOKUP(Q45,'参加チーム名'!$C$4:$F$78,4))</f>
        <v>ＮＳＯミラクルファイターズ</v>
      </c>
      <c r="S45" s="92"/>
      <c r="T45" s="135" t="s">
        <v>28</v>
      </c>
      <c r="U45" s="92"/>
      <c r="V45" s="92">
        <v>21</v>
      </c>
      <c r="W45" s="137" t="str">
        <f>IF(V45="","",VLOOKUP(V45,'参加チーム名'!$C$4:$F$78,4))</f>
        <v>三の丸フレンドリーキッズ</v>
      </c>
      <c r="X45" s="103"/>
      <c r="Y45" s="103"/>
      <c r="Z45" s="138"/>
      <c r="AA45" s="139" t="s">
        <v>41</v>
      </c>
      <c r="AB45" s="77">
        <f t="shared" si="26"/>
        <v>0.43749999999999994</v>
      </c>
      <c r="AC45" s="92">
        <v>3</v>
      </c>
      <c r="AD45" s="137" t="str">
        <f>IF(AC45="","",VLOOKUP(AC45,'参加チーム名'!$C$4:$F$78,4))</f>
        <v>ツーリーフ</v>
      </c>
      <c r="AE45" s="92"/>
      <c r="AF45" s="135" t="s">
        <v>28</v>
      </c>
      <c r="AG45" s="92"/>
      <c r="AH45" s="92">
        <v>12</v>
      </c>
      <c r="AI45" s="137" t="str">
        <f>IF(AH45="","",VLOOKUP(AH45,'参加チーム名'!$C$4:$F$78,4))</f>
        <v>本宮ドッジボールスポーツ少年団</v>
      </c>
      <c r="AJ45" s="73"/>
      <c r="AM45" s="196"/>
      <c r="AN45" s="196"/>
      <c r="AT45" s="196"/>
      <c r="AU45" s="196"/>
    </row>
    <row r="46" spans="1:47" ht="13.5" customHeight="1">
      <c r="A46" s="80"/>
      <c r="B46" s="75"/>
      <c r="C46" s="76" t="s">
        <v>83</v>
      </c>
      <c r="D46" s="77">
        <f t="shared" si="24"/>
        <v>0.44444444444444436</v>
      </c>
      <c r="E46" s="92">
        <v>7</v>
      </c>
      <c r="F46" s="137" t="str">
        <f>IF(E46="","",VLOOKUP(E46,'参加チーム名'!$C$4:$F$78,4))</f>
        <v>Pchans</v>
      </c>
      <c r="G46" s="92"/>
      <c r="H46" s="135" t="s">
        <v>28</v>
      </c>
      <c r="I46" s="92"/>
      <c r="J46" s="92">
        <v>24</v>
      </c>
      <c r="K46" s="137" t="str">
        <f>IF(J46="","",VLOOKUP(J46,'参加チーム名'!$C$4:$F$78,4))</f>
        <v>須賀川ゴジラキッズＤＢＣ</v>
      </c>
      <c r="L46" s="73"/>
      <c r="M46" s="73"/>
      <c r="N46" s="75"/>
      <c r="O46" s="76" t="s">
        <v>101</v>
      </c>
      <c r="P46" s="77">
        <f t="shared" si="25"/>
        <v>0.44444444444444436</v>
      </c>
      <c r="Q46" s="92">
        <v>28</v>
      </c>
      <c r="R46" s="137" t="str">
        <f>IF(Q46="","",VLOOKUP(Q46,'参加チーム名'!$C$4:$F$78,4))</f>
        <v>城西レッドウイングス</v>
      </c>
      <c r="S46" s="92"/>
      <c r="T46" s="135" t="s">
        <v>28</v>
      </c>
      <c r="U46" s="92"/>
      <c r="V46" s="92">
        <v>14</v>
      </c>
      <c r="W46" s="137" t="str">
        <f>IF(V46="","",VLOOKUP(V46,'参加チーム名'!$C$4:$F$78,4))</f>
        <v>バイオレンス国田</v>
      </c>
      <c r="X46" s="103"/>
      <c r="Y46" s="103"/>
      <c r="Z46" s="138"/>
      <c r="AA46" s="139" t="s">
        <v>111</v>
      </c>
      <c r="AB46" s="77">
        <f t="shared" si="26"/>
        <v>0.44444444444444436</v>
      </c>
      <c r="AC46" s="92">
        <v>10</v>
      </c>
      <c r="AD46" s="137" t="str">
        <f>IF(AC46="","",VLOOKUP(AC46,'参加チーム名'!$C$4:$F$78,4))</f>
        <v>岩沼西ファイターズ</v>
      </c>
      <c r="AE46" s="92"/>
      <c r="AF46" s="135" t="s">
        <v>28</v>
      </c>
      <c r="AG46" s="92"/>
      <c r="AH46" s="92">
        <v>15</v>
      </c>
      <c r="AI46" s="137" t="str">
        <f>IF(AH46="","",VLOOKUP(AH46,'参加チーム名'!$C$4:$F$78,4))</f>
        <v>新里フェニックス</v>
      </c>
      <c r="AJ46" s="73"/>
      <c r="AK46" s="79"/>
      <c r="AM46" s="196"/>
      <c r="AN46" s="196"/>
      <c r="AR46" s="79"/>
      <c r="AT46" s="196"/>
      <c r="AU46" s="196"/>
    </row>
    <row r="47" spans="2:47" ht="13.5" customHeight="1">
      <c r="B47" s="75"/>
      <c r="C47" s="76" t="s">
        <v>84</v>
      </c>
      <c r="D47" s="77">
        <f t="shared" si="24"/>
        <v>0.4513888888888888</v>
      </c>
      <c r="E47" s="92">
        <v>11</v>
      </c>
      <c r="F47" s="137" t="str">
        <f>IF(E47="","",VLOOKUP(E47,'参加チーム名'!$C$4:$F$78,4))</f>
        <v>ＷＡＮＯドリームズ</v>
      </c>
      <c r="G47" s="92"/>
      <c r="H47" s="135" t="s">
        <v>28</v>
      </c>
      <c r="I47" s="92"/>
      <c r="J47" s="92">
        <v>18</v>
      </c>
      <c r="K47" s="137" t="str">
        <f>IF(J47="","",VLOOKUP(J47,'参加チーム名'!$C$4:$F$78,4))</f>
        <v>アルバルクキッズ</v>
      </c>
      <c r="L47" s="73"/>
      <c r="M47" s="73"/>
      <c r="N47" s="75"/>
      <c r="O47" s="76" t="s">
        <v>102</v>
      </c>
      <c r="P47" s="77">
        <f t="shared" si="25"/>
        <v>0.4513888888888888</v>
      </c>
      <c r="Q47" s="92">
        <v>19</v>
      </c>
      <c r="R47" s="137" t="str">
        <f>IF(Q47="","",VLOOKUP(Q47,'参加チーム名'!$C$4:$F$78,4))</f>
        <v>鳥川ライジングファルコン</v>
      </c>
      <c r="S47" s="92"/>
      <c r="T47" s="135" t="s">
        <v>28</v>
      </c>
      <c r="U47" s="92"/>
      <c r="V47" s="92">
        <v>8</v>
      </c>
      <c r="W47" s="137" t="str">
        <f>IF(V47="","",VLOOKUP(V47,'参加チーム名'!$C$4:$F$78,4))</f>
        <v>吉田☆ラッキースターズ</v>
      </c>
      <c r="X47" s="103"/>
      <c r="Y47" s="103"/>
      <c r="Z47" s="138"/>
      <c r="AA47" s="139" t="s">
        <v>112</v>
      </c>
      <c r="AB47" s="77">
        <f t="shared" si="26"/>
        <v>0.4513888888888888</v>
      </c>
      <c r="AC47" s="92">
        <v>3</v>
      </c>
      <c r="AD47" s="137" t="str">
        <f>IF(AC47="","",VLOOKUP(AC47,'参加チーム名'!$C$4:$F$78,4))</f>
        <v>ツーリーフ</v>
      </c>
      <c r="AE47" s="92"/>
      <c r="AF47" s="135" t="s">
        <v>28</v>
      </c>
      <c r="AG47" s="92"/>
      <c r="AH47" s="92">
        <v>26</v>
      </c>
      <c r="AI47" s="137" t="str">
        <f>IF(AH47="","",VLOOKUP(AH47,'参加チーム名'!$C$4:$F$78,4))</f>
        <v>原小ファイターズ</v>
      </c>
      <c r="AJ47" s="73"/>
      <c r="AK47" s="79"/>
      <c r="AM47" s="196"/>
      <c r="AN47" s="196"/>
      <c r="AR47" s="79"/>
      <c r="AT47" s="196"/>
      <c r="AU47" s="196"/>
    </row>
    <row r="48" spans="2:47" ht="13.5" customHeight="1">
      <c r="B48" s="75"/>
      <c r="C48" s="76" t="s">
        <v>92</v>
      </c>
      <c r="D48" s="77">
        <f t="shared" si="24"/>
        <v>0.4583333333333332</v>
      </c>
      <c r="E48" s="92">
        <v>23</v>
      </c>
      <c r="F48" s="137" t="str">
        <f>IF(E48="","",VLOOKUP(E48,'参加チーム名'!$C$4:$F$78,4))</f>
        <v>千葉ドラーズ</v>
      </c>
      <c r="G48" s="92"/>
      <c r="H48" s="135" t="s">
        <v>28</v>
      </c>
      <c r="I48" s="92"/>
      <c r="J48" s="92">
        <v>2</v>
      </c>
      <c r="K48" s="137" t="str">
        <f>IF(J48="","",VLOOKUP(J48,'参加チーム名'!$C$4:$F$78,4))</f>
        <v>岩槻・Ｆ・ビクトリー</v>
      </c>
      <c r="L48" s="73"/>
      <c r="M48" s="73"/>
      <c r="N48" s="75"/>
      <c r="O48" s="76" t="s">
        <v>103</v>
      </c>
      <c r="P48" s="77">
        <f t="shared" si="25"/>
        <v>0.4583333333333332</v>
      </c>
      <c r="Q48" s="92">
        <v>21</v>
      </c>
      <c r="R48" s="137" t="str">
        <f>IF(Q48="","",VLOOKUP(Q48,'参加チーム名'!$C$4:$F$78,4))</f>
        <v>三の丸フレンドリーキッズ</v>
      </c>
      <c r="S48" s="92"/>
      <c r="T48" s="135" t="s">
        <v>28</v>
      </c>
      <c r="U48" s="92"/>
      <c r="V48" s="92">
        <v>25</v>
      </c>
      <c r="W48" s="137" t="str">
        <f>IF(V48="","",VLOOKUP(V48,'参加チーム名'!$C$4:$F$78,4))</f>
        <v>笠間ピュアスターズ</v>
      </c>
      <c r="X48" s="103"/>
      <c r="Y48" s="103"/>
      <c r="Z48" s="209" t="s">
        <v>164</v>
      </c>
      <c r="AA48" s="139" t="s">
        <v>113</v>
      </c>
      <c r="AB48" s="77">
        <f t="shared" si="26"/>
        <v>0.4583333333333332</v>
      </c>
      <c r="AC48" s="92">
        <v>29</v>
      </c>
      <c r="AD48" s="198" t="str">
        <f>IF(AC48="","",VLOOKUP(AC48,'参加チーム名'!$C$4:$F$78,4))</f>
        <v>ブルースターキング騎士</v>
      </c>
      <c r="AE48" s="92">
        <v>8</v>
      </c>
      <c r="AF48" s="135" t="s">
        <v>78</v>
      </c>
      <c r="AG48" s="92">
        <v>10</v>
      </c>
      <c r="AH48" s="92">
        <v>30</v>
      </c>
      <c r="AI48" s="198" t="str">
        <f>IF(AH48="","",VLOOKUP(AH48,'参加チーム名'!$C$4:$F$78,4))</f>
        <v>ＪＮ星人</v>
      </c>
      <c r="AJ48" s="73"/>
      <c r="AK48" s="79"/>
      <c r="AM48" s="196"/>
      <c r="AN48" s="196"/>
      <c r="AR48" s="79"/>
      <c r="AT48" s="196"/>
      <c r="AU48" s="196"/>
    </row>
    <row r="49" spans="1:47" ht="13.5" customHeight="1">
      <c r="A49" s="74"/>
      <c r="B49" s="75"/>
      <c r="C49" s="76" t="s">
        <v>93</v>
      </c>
      <c r="D49" s="77">
        <f t="shared" si="24"/>
        <v>0.4652777777777776</v>
      </c>
      <c r="E49" s="92">
        <v>16</v>
      </c>
      <c r="F49" s="137" t="str">
        <f>IF(E49="","",VLOOKUP(E49,'参加チーム名'!$C$4:$F$78,4))</f>
        <v>新鶴ファイターズ</v>
      </c>
      <c r="G49" s="92"/>
      <c r="H49" s="135" t="s">
        <v>28</v>
      </c>
      <c r="I49" s="92"/>
      <c r="J49" s="92">
        <v>1</v>
      </c>
      <c r="K49" s="137" t="str">
        <f>IF(J49="","",VLOOKUP(J49,'参加チーム名'!$C$4:$F$78,4))</f>
        <v>ブルースターキング</v>
      </c>
      <c r="L49" s="73"/>
      <c r="M49" s="78"/>
      <c r="N49" s="75"/>
      <c r="O49" s="76" t="s">
        <v>104</v>
      </c>
      <c r="P49" s="77">
        <f t="shared" si="25"/>
        <v>0.4652777777777776</v>
      </c>
      <c r="Q49" s="92">
        <v>5</v>
      </c>
      <c r="R49" s="137" t="str">
        <f>IF(Q49="","",VLOOKUP(Q49,'参加チーム名'!$C$4:$F$78,4))</f>
        <v>須賀川ブルーインパルス</v>
      </c>
      <c r="S49" s="92"/>
      <c r="T49" s="135" t="s">
        <v>28</v>
      </c>
      <c r="U49" s="92"/>
      <c r="V49" s="92">
        <v>22</v>
      </c>
      <c r="W49" s="137" t="str">
        <f>IF(V49="","",VLOOKUP(V49,'参加チーム名'!$C$4:$F$78,4))</f>
        <v>ＮＳＯミラクルファイターズ</v>
      </c>
      <c r="X49" s="103"/>
      <c r="Y49" s="78"/>
      <c r="Z49" s="209" t="s">
        <v>164</v>
      </c>
      <c r="AA49" s="139" t="s">
        <v>114</v>
      </c>
      <c r="AB49" s="77">
        <f t="shared" si="26"/>
        <v>0.4652777777777776</v>
      </c>
      <c r="AC49" s="92">
        <v>31</v>
      </c>
      <c r="AD49" s="198" t="str">
        <f>IF(AC49="","",VLOOKUP(AC49,'参加チーム名'!$C$4:$F$78,4))</f>
        <v>バイオレンス国田Jr</v>
      </c>
      <c r="AE49" s="92"/>
      <c r="AF49" s="135" t="s">
        <v>28</v>
      </c>
      <c r="AG49" s="92"/>
      <c r="AH49" s="92">
        <v>32</v>
      </c>
      <c r="AI49" s="198" t="str">
        <f>IF(AH49="","",VLOOKUP(AH49,'参加チーム名'!$C$4:$F$78,4))</f>
        <v>白二ビクトリ☆ＲＵＮ</v>
      </c>
      <c r="AJ49" s="73"/>
      <c r="AM49" s="196"/>
      <c r="AN49" s="196"/>
      <c r="AT49" s="196"/>
      <c r="AU49" s="196"/>
    </row>
    <row r="50" spans="1:47" ht="13.5" customHeight="1">
      <c r="A50" s="74"/>
      <c r="B50" s="75"/>
      <c r="C50" s="76" t="s">
        <v>94</v>
      </c>
      <c r="D50" s="77">
        <f t="shared" si="24"/>
        <v>0.47222222222222204</v>
      </c>
      <c r="E50" s="92">
        <v>0</v>
      </c>
      <c r="F50" s="137" t="e">
        <f>IF(E50="","",VLOOKUP(E50,'参加チーム名'!$C$4:$F$78,4))</f>
        <v>#N/A</v>
      </c>
      <c r="G50" s="92"/>
      <c r="H50" s="135" t="s">
        <v>28</v>
      </c>
      <c r="I50" s="92"/>
      <c r="J50" s="92">
        <v>6</v>
      </c>
      <c r="K50" s="137" t="str">
        <f>IF(J50="","",VLOOKUP(J50,'参加チーム名'!$C$4:$F$78,4))</f>
        <v>Aoiトップガン</v>
      </c>
      <c r="L50" s="73"/>
      <c r="M50" s="73"/>
      <c r="N50" s="75"/>
      <c r="O50" s="76" t="s">
        <v>105</v>
      </c>
      <c r="P50" s="77">
        <f t="shared" si="25"/>
        <v>0.47222222222222204</v>
      </c>
      <c r="Q50" s="92">
        <v>4</v>
      </c>
      <c r="R50" s="137" t="str">
        <f>IF(Q50="","",VLOOKUP(Q50,'参加チーム名'!$C$4:$F$78,4))</f>
        <v>栗生ファイターズ</v>
      </c>
      <c r="S50" s="92"/>
      <c r="T50" s="135" t="s">
        <v>28</v>
      </c>
      <c r="U50" s="92"/>
      <c r="V50" s="92">
        <v>17</v>
      </c>
      <c r="W50" s="137" t="str">
        <f>IF(V50="","",VLOOKUP(V50,'参加チーム名'!$C$4:$F$78,4))</f>
        <v>いいのフェニックス</v>
      </c>
      <c r="X50" s="103"/>
      <c r="Y50" s="103"/>
      <c r="Z50" s="209" t="s">
        <v>164</v>
      </c>
      <c r="AA50" s="139" t="s">
        <v>115</v>
      </c>
      <c r="AB50" s="77">
        <f t="shared" si="26"/>
        <v>0.47222222222222204</v>
      </c>
      <c r="AC50" s="92">
        <v>29</v>
      </c>
      <c r="AD50" s="198" t="str">
        <f>IF(AC50="","",VLOOKUP(AC50,'参加チーム名'!$C$4:$F$78,4))</f>
        <v>ブルースターキング騎士</v>
      </c>
      <c r="AE50" s="92"/>
      <c r="AF50" s="135" t="s">
        <v>28</v>
      </c>
      <c r="AG50" s="92"/>
      <c r="AH50" s="92">
        <v>33</v>
      </c>
      <c r="AI50" s="198" t="str">
        <f>IF(AH50="","",VLOOKUP(AH50,'参加チーム名'!$C$4:$F$78,4))</f>
        <v>仁井田チャレンジキッズ</v>
      </c>
      <c r="AJ50" s="73"/>
      <c r="AM50" s="196"/>
      <c r="AN50" s="196"/>
      <c r="AT50" s="196"/>
      <c r="AU50" s="196"/>
    </row>
    <row r="51" spans="1:47" ht="13.5" customHeight="1">
      <c r="A51" s="80"/>
      <c r="B51" s="75"/>
      <c r="C51" s="76" t="s">
        <v>95</v>
      </c>
      <c r="D51" s="77">
        <f t="shared" si="24"/>
        <v>0.47916666666666646</v>
      </c>
      <c r="E51" s="92">
        <v>13</v>
      </c>
      <c r="F51" s="137" t="str">
        <f>IF(E51="","",VLOOKUP(E51,'参加チーム名'!$C$4:$F$78,4))</f>
        <v>白二ビクトリー</v>
      </c>
      <c r="G51" s="92"/>
      <c r="H51" s="135" t="s">
        <v>28</v>
      </c>
      <c r="I51" s="92"/>
      <c r="J51" s="92">
        <v>20</v>
      </c>
      <c r="K51" s="137" t="str">
        <f>IF(J51="","",VLOOKUP(J51,'参加チーム名'!$C$4:$F$78,4))</f>
        <v>永盛ミュートスキッズ</v>
      </c>
      <c r="L51" s="73"/>
      <c r="M51" s="73"/>
      <c r="N51" s="75"/>
      <c r="O51" s="76" t="s">
        <v>106</v>
      </c>
      <c r="P51" s="77">
        <f t="shared" si="25"/>
        <v>0.47916666666666646</v>
      </c>
      <c r="Q51" s="92">
        <v>27</v>
      </c>
      <c r="R51" s="137" t="str">
        <f>IF(Q51="","",VLOOKUP(Q51,'参加チーム名'!$C$4:$F$78,4))</f>
        <v>キッズソルジャー</v>
      </c>
      <c r="S51" s="92"/>
      <c r="T51" s="135" t="s">
        <v>28</v>
      </c>
      <c r="U51" s="92"/>
      <c r="V51" s="92">
        <v>12</v>
      </c>
      <c r="W51" s="137" t="str">
        <f>IF(V51="","",VLOOKUP(V51,'参加チーム名'!$C$4:$F$78,4))</f>
        <v>本宮ドッジボールスポーツ少年団</v>
      </c>
      <c r="X51" s="103"/>
      <c r="Y51" s="103"/>
      <c r="Z51" s="209" t="s">
        <v>164</v>
      </c>
      <c r="AA51" s="139" t="s">
        <v>116</v>
      </c>
      <c r="AB51" s="77">
        <f t="shared" si="26"/>
        <v>0.47916666666666646</v>
      </c>
      <c r="AC51" s="92">
        <v>30</v>
      </c>
      <c r="AD51" s="198" t="str">
        <f>IF(AC51="","",VLOOKUP(AC51,'参加チーム名'!$C$4:$F$78,4))</f>
        <v>ＪＮ星人</v>
      </c>
      <c r="AE51" s="92"/>
      <c r="AF51" s="135" t="s">
        <v>28</v>
      </c>
      <c r="AG51" s="92"/>
      <c r="AH51" s="92">
        <v>31</v>
      </c>
      <c r="AI51" s="198" t="str">
        <f>IF(AH51="","",VLOOKUP(AH51,'参加チーム名'!$C$4:$F$78,4))</f>
        <v>バイオレンス国田Jr</v>
      </c>
      <c r="AJ51" s="73"/>
      <c r="AM51" s="196"/>
      <c r="AN51" s="196"/>
      <c r="AT51" s="196"/>
      <c r="AU51" s="196"/>
    </row>
    <row r="52" spans="2:47" ht="13.5" customHeight="1">
      <c r="B52" s="75"/>
      <c r="C52" s="76" t="s">
        <v>96</v>
      </c>
      <c r="D52" s="77">
        <f t="shared" si="24"/>
        <v>0.4861111111111109</v>
      </c>
      <c r="E52" s="92">
        <v>24</v>
      </c>
      <c r="F52" s="137" t="str">
        <f>IF(E52="","",VLOOKUP(E52,'参加チーム名'!$C$4:$F$78,4))</f>
        <v>須賀川ゴジラキッズＤＢＣ</v>
      </c>
      <c r="G52" s="92"/>
      <c r="H52" s="135" t="s">
        <v>28</v>
      </c>
      <c r="I52" s="92"/>
      <c r="J52" s="92">
        <v>28</v>
      </c>
      <c r="K52" s="137" t="str">
        <f>IF(J52="","",VLOOKUP(J52,'参加チーム名'!$C$4:$F$78,4))</f>
        <v>城西レッドウイングス</v>
      </c>
      <c r="L52" s="73"/>
      <c r="M52" s="73"/>
      <c r="N52" s="75"/>
      <c r="O52" s="76" t="s">
        <v>107</v>
      </c>
      <c r="P52" s="77">
        <f t="shared" si="25"/>
        <v>0.4861111111111109</v>
      </c>
      <c r="Q52" s="92">
        <v>8</v>
      </c>
      <c r="R52" s="137" t="str">
        <f>IF(Q52="","",VLOOKUP(Q52,'参加チーム名'!$C$4:$F$78,4))</f>
        <v>吉田☆ラッキースターズ</v>
      </c>
      <c r="S52" s="92"/>
      <c r="T52" s="135" t="s">
        <v>28</v>
      </c>
      <c r="U52" s="92"/>
      <c r="V52" s="92">
        <v>3</v>
      </c>
      <c r="W52" s="137" t="str">
        <f>IF(V52="","",VLOOKUP(V52,'参加チーム名'!$C$4:$F$78,4))</f>
        <v>ツーリーフ</v>
      </c>
      <c r="X52" s="103"/>
      <c r="Y52" s="103"/>
      <c r="Z52" s="209" t="s">
        <v>164</v>
      </c>
      <c r="AA52" s="139" t="s">
        <v>117</v>
      </c>
      <c r="AB52" s="77">
        <f t="shared" si="26"/>
        <v>0.4861111111111109</v>
      </c>
      <c r="AC52" s="92">
        <v>32</v>
      </c>
      <c r="AD52" s="198" t="str">
        <f>IF(AC52="","",VLOOKUP(AC52,'参加チーム名'!$C$4:$F$78,4))</f>
        <v>白二ビクトリ☆ＲＵＮ</v>
      </c>
      <c r="AE52" s="92"/>
      <c r="AF52" s="135" t="s">
        <v>28</v>
      </c>
      <c r="AG52" s="92"/>
      <c r="AH52" s="92">
        <v>33</v>
      </c>
      <c r="AI52" s="198" t="str">
        <f>IF(AH52="","",VLOOKUP(AH52,'参加チーム名'!$C$4:$F$78,4))</f>
        <v>仁井田チャレンジキッズ</v>
      </c>
      <c r="AJ52" s="73"/>
      <c r="AK52" s="79"/>
      <c r="AM52" s="196"/>
      <c r="AN52" s="196"/>
      <c r="AR52" s="79"/>
      <c r="AT52" s="196"/>
      <c r="AU52" s="196"/>
    </row>
    <row r="53" spans="2:47" ht="13.5" customHeight="1">
      <c r="B53" s="75"/>
      <c r="C53" s="76" t="s">
        <v>97</v>
      </c>
      <c r="D53" s="77">
        <f t="shared" si="24"/>
        <v>0.4930555555555553</v>
      </c>
      <c r="E53" s="92">
        <v>7</v>
      </c>
      <c r="F53" s="137" t="str">
        <f>IF(E53="","",VLOOKUP(E53,'参加チーム名'!$C$4:$F$78,4))</f>
        <v>Pchans</v>
      </c>
      <c r="G53" s="92"/>
      <c r="H53" s="135" t="s">
        <v>28</v>
      </c>
      <c r="I53" s="92"/>
      <c r="J53" s="92">
        <v>11</v>
      </c>
      <c r="K53" s="137" t="str">
        <f>IF(J53="","",VLOOKUP(J53,'参加チーム名'!$C$4:$F$78,4))</f>
        <v>ＷＡＮＯドリームズ</v>
      </c>
      <c r="L53" s="73"/>
      <c r="M53" s="73"/>
      <c r="N53" s="75"/>
      <c r="O53" s="76" t="s">
        <v>108</v>
      </c>
      <c r="P53" s="77">
        <f t="shared" si="25"/>
        <v>0.4930555555555553</v>
      </c>
      <c r="Q53" s="92">
        <v>1</v>
      </c>
      <c r="R53" s="137" t="str">
        <f>IF(Q53="","",VLOOKUP(Q53,'参加チーム名'!$C$4:$F$78,4))</f>
        <v>ブルースターキング</v>
      </c>
      <c r="S53" s="92"/>
      <c r="T53" s="135" t="s">
        <v>28</v>
      </c>
      <c r="U53" s="92"/>
      <c r="V53" s="92">
        <v>18</v>
      </c>
      <c r="W53" s="137" t="str">
        <f>IF(V53="","",VLOOKUP(V53,'参加チーム名'!$C$4:$F$78,4))</f>
        <v>アルバルクキッズ</v>
      </c>
      <c r="X53" s="103"/>
      <c r="Y53" s="103"/>
      <c r="Z53" s="209" t="s">
        <v>164</v>
      </c>
      <c r="AA53" s="139" t="s">
        <v>118</v>
      </c>
      <c r="AB53" s="77">
        <f t="shared" si="26"/>
        <v>0.4930555555555553</v>
      </c>
      <c r="AC53" s="92">
        <v>29</v>
      </c>
      <c r="AD53" s="198" t="str">
        <f>IF(AC53="","",VLOOKUP(AC53,'参加チーム名'!$C$4:$F$78,4))</f>
        <v>ブルースターキング騎士</v>
      </c>
      <c r="AE53" s="92"/>
      <c r="AF53" s="135" t="s">
        <v>78</v>
      </c>
      <c r="AG53" s="92"/>
      <c r="AH53" s="92">
        <v>31</v>
      </c>
      <c r="AI53" s="198" t="str">
        <f>IF(AH53="","",VLOOKUP(AH53,'参加チーム名'!$C$4:$F$78,4))</f>
        <v>バイオレンス国田Jr</v>
      </c>
      <c r="AJ53" s="73"/>
      <c r="AK53" s="79"/>
      <c r="AM53" s="196"/>
      <c r="AN53" s="196"/>
      <c r="AR53" s="79"/>
      <c r="AT53" s="196"/>
      <c r="AU53" s="196"/>
    </row>
    <row r="54" spans="1:47" ht="13.5" customHeight="1">
      <c r="A54" s="80">
        <v>0.041666666666666664</v>
      </c>
      <c r="B54" s="81"/>
      <c r="C54" s="83"/>
      <c r="D54" s="84"/>
      <c r="E54" s="85"/>
      <c r="F54" s="86" t="s">
        <v>263</v>
      </c>
      <c r="G54" s="83"/>
      <c r="H54" s="83"/>
      <c r="I54" s="83"/>
      <c r="J54" s="85"/>
      <c r="K54" s="65"/>
      <c r="M54" s="80">
        <v>0.006944444444444444</v>
      </c>
      <c r="N54" s="81"/>
      <c r="O54" s="83"/>
      <c r="P54" s="84"/>
      <c r="Q54" s="85"/>
      <c r="R54" s="86" t="str">
        <f>F54</f>
        <v>昼休み休憩（６０分）　※トーナメントの遅延により短縮する場合があります</v>
      </c>
      <c r="S54" s="83"/>
      <c r="T54" s="83"/>
      <c r="U54" s="83"/>
      <c r="V54" s="85"/>
      <c r="W54" s="65"/>
      <c r="Z54" s="181"/>
      <c r="AA54" s="83"/>
      <c r="AB54" s="84"/>
      <c r="AC54" s="85"/>
      <c r="AD54" s="86" t="str">
        <f>R54</f>
        <v>昼休み休憩（６０分）　※トーナメントの遅延により短縮する場合があります</v>
      </c>
      <c r="AE54" s="83"/>
      <c r="AF54" s="83"/>
      <c r="AG54" s="83"/>
      <c r="AH54" s="85"/>
      <c r="AI54" s="65"/>
      <c r="AM54" s="196"/>
      <c r="AN54" s="196"/>
      <c r="AT54" s="196"/>
      <c r="AU54" s="196"/>
    </row>
    <row r="55" spans="1:47" ht="13.5" customHeight="1">
      <c r="A55" s="74"/>
      <c r="B55" s="75"/>
      <c r="C55" s="76" t="s">
        <v>98</v>
      </c>
      <c r="D55" s="77">
        <f>D53+A$5+A54</f>
        <v>0.5416666666666664</v>
      </c>
      <c r="E55" s="92">
        <v>23</v>
      </c>
      <c r="F55" s="137" t="str">
        <f>IF(E55="","",VLOOKUP(E55,'参加チーム名'!$C$4:$F$78,4))</f>
        <v>千葉ドラーズ</v>
      </c>
      <c r="G55" s="92"/>
      <c r="H55" s="135" t="s">
        <v>28</v>
      </c>
      <c r="I55" s="92"/>
      <c r="J55" s="92">
        <v>14</v>
      </c>
      <c r="K55" s="137" t="str">
        <f>IF(J55="","",VLOOKUP(J55,'参加チーム名'!$C$4:$F$78,4))</f>
        <v>バイオレンス国田</v>
      </c>
      <c r="L55" s="73"/>
      <c r="M55" s="78"/>
      <c r="N55" s="75"/>
      <c r="O55" s="76" t="s">
        <v>109</v>
      </c>
      <c r="P55" s="77">
        <f t="shared" si="25"/>
        <v>0.5416666666666664</v>
      </c>
      <c r="Q55" s="92">
        <v>13</v>
      </c>
      <c r="R55" s="137" t="str">
        <f>IF(Q55="","",VLOOKUP(Q55,'参加チーム名'!$C$4:$F$78,4))</f>
        <v>白二ビクトリー</v>
      </c>
      <c r="S55" s="92"/>
      <c r="T55" s="135" t="s">
        <v>28</v>
      </c>
      <c r="U55" s="92"/>
      <c r="V55" s="92">
        <v>24</v>
      </c>
      <c r="W55" s="137" t="str">
        <f>IF(V55="","",VLOOKUP(V55,'参加チーム名'!$C$4:$F$78,4))</f>
        <v>須賀川ゴジラキッズＤＢＣ</v>
      </c>
      <c r="X55" s="103"/>
      <c r="Y55" s="78"/>
      <c r="Z55" s="209" t="s">
        <v>164</v>
      </c>
      <c r="AA55" s="139" t="s">
        <v>119</v>
      </c>
      <c r="AB55" s="77">
        <f t="shared" si="26"/>
        <v>0.5416666666666664</v>
      </c>
      <c r="AC55" s="92">
        <v>30</v>
      </c>
      <c r="AD55" s="198" t="str">
        <f>IF(AC55="","",VLOOKUP(AC55,'参加チーム名'!$C$4:$F$78,4))</f>
        <v>ＪＮ星人</v>
      </c>
      <c r="AE55" s="92"/>
      <c r="AF55" s="135" t="s">
        <v>28</v>
      </c>
      <c r="AG55" s="92"/>
      <c r="AH55" s="92">
        <v>33</v>
      </c>
      <c r="AI55" s="198" t="str">
        <f>IF(AH55="","",VLOOKUP(AH55,'参加チーム名'!$C$4:$F$78,4))</f>
        <v>仁井田チャレンジキッズ</v>
      </c>
      <c r="AJ55" s="73"/>
      <c r="AK55" s="79"/>
      <c r="AM55" s="196"/>
      <c r="AN55" s="196"/>
      <c r="AR55" s="79"/>
      <c r="AT55" s="196"/>
      <c r="AU55" s="196"/>
    </row>
    <row r="56" spans="1:47" ht="13.5" customHeight="1">
      <c r="A56" s="74"/>
      <c r="B56" s="75"/>
      <c r="C56" s="76" t="s">
        <v>99</v>
      </c>
      <c r="D56" s="77">
        <f t="shared" si="24"/>
        <v>0.5486111111111108</v>
      </c>
      <c r="E56" s="92">
        <v>19</v>
      </c>
      <c r="F56" s="137" t="str">
        <f>IF(E56="","",VLOOKUP(E56,'参加チーム名'!$C$4:$F$78,4))</f>
        <v>鳥川ライジングファルコン</v>
      </c>
      <c r="G56" s="92"/>
      <c r="H56" s="135" t="s">
        <v>28</v>
      </c>
      <c r="I56" s="92"/>
      <c r="J56" s="92">
        <v>21</v>
      </c>
      <c r="K56" s="137" t="str">
        <f>IF(J56="","",VLOOKUP(J56,'参加チーム名'!$C$4:$F$78,4))</f>
        <v>三の丸フレンドリーキッズ</v>
      </c>
      <c r="L56" s="73"/>
      <c r="M56" s="73"/>
      <c r="N56" s="75"/>
      <c r="O56" s="76" t="s">
        <v>110</v>
      </c>
      <c r="P56" s="77">
        <f t="shared" si="25"/>
        <v>0.5486111111111108</v>
      </c>
      <c r="Q56" s="92">
        <v>5</v>
      </c>
      <c r="R56" s="137" t="str">
        <f>IF(Q56="","",VLOOKUP(Q56,'参加チーム名'!$C$4:$F$78,4))</f>
        <v>須賀川ブルーインパルス</v>
      </c>
      <c r="S56" s="92"/>
      <c r="T56" s="135" t="s">
        <v>28</v>
      </c>
      <c r="U56" s="92"/>
      <c r="V56" s="92">
        <v>4</v>
      </c>
      <c r="W56" s="137" t="str">
        <f>IF(V56="","",VLOOKUP(V56,'参加チーム名'!$C$4:$F$78,4))</f>
        <v>栗生ファイターズ</v>
      </c>
      <c r="X56" s="103"/>
      <c r="Y56" s="103"/>
      <c r="Z56" s="209" t="s">
        <v>164</v>
      </c>
      <c r="AA56" s="139" t="s">
        <v>120</v>
      </c>
      <c r="AB56" s="77">
        <f t="shared" si="26"/>
        <v>0.5486111111111108</v>
      </c>
      <c r="AC56" s="92">
        <v>29</v>
      </c>
      <c r="AD56" s="198" t="str">
        <f>IF(AC56="","",VLOOKUP(AC56,'参加チーム名'!$C$4:$F$78,4))</f>
        <v>ブルースターキング騎士</v>
      </c>
      <c r="AE56" s="92"/>
      <c r="AF56" s="135" t="s">
        <v>28</v>
      </c>
      <c r="AG56" s="92"/>
      <c r="AH56" s="92">
        <v>32</v>
      </c>
      <c r="AI56" s="198" t="str">
        <f>IF(AH56="","",VLOOKUP(AH56,'参加チーム名'!$C$4:$F$78,4))</f>
        <v>白二ビクトリ☆ＲＵＮ</v>
      </c>
      <c r="AJ56" s="73"/>
      <c r="AM56" s="196"/>
      <c r="AN56" s="196"/>
      <c r="AT56" s="196"/>
      <c r="AU56" s="196"/>
    </row>
    <row r="57" spans="1:47" ht="13.5" customHeight="1">
      <c r="A57" s="80"/>
      <c r="B57" s="96"/>
      <c r="C57" s="97" t="s">
        <v>151</v>
      </c>
      <c r="D57" s="82">
        <f>$D$56+$A$5</f>
        <v>0.5555555555555552</v>
      </c>
      <c r="E57" s="92">
        <v>10</v>
      </c>
      <c r="F57" s="137" t="str">
        <f>IF(E57="","",VLOOKUP(E57,'参加チーム名'!$C$4:$F$78,4))</f>
        <v>岩沼西ファイターズ</v>
      </c>
      <c r="G57" s="92"/>
      <c r="H57" s="21" t="s">
        <v>29</v>
      </c>
      <c r="I57" s="92"/>
      <c r="J57" s="92">
        <v>26</v>
      </c>
      <c r="K57" s="137" t="str">
        <f>IF(J57="","",VLOOKUP(J57,'参加チーム名'!$C$4:$F$78,4))</f>
        <v>原小ファイターズ</v>
      </c>
      <c r="N57" s="81"/>
      <c r="O57" s="20" t="s">
        <v>153</v>
      </c>
      <c r="P57" s="82">
        <f>D57</f>
        <v>0.5555555555555552</v>
      </c>
      <c r="Q57" s="92">
        <v>12</v>
      </c>
      <c r="R57" s="137" t="str">
        <f>IF(Q57="","",VLOOKUP(Q57,'参加チーム名'!$C$4:$F$78,4))</f>
        <v>本宮ドッジボールスポーツ少年団</v>
      </c>
      <c r="S57" s="92"/>
      <c r="T57" s="21" t="s">
        <v>29</v>
      </c>
      <c r="U57" s="92"/>
      <c r="V57" s="92"/>
      <c r="W57" s="137">
        <f>IF(V57="","",VLOOKUP(V57,'参加チーム名'!$C$4:$F$78,4))</f>
      </c>
      <c r="Y57" s="80"/>
      <c r="Z57" s="209" t="s">
        <v>164</v>
      </c>
      <c r="AA57" s="20" t="s">
        <v>156</v>
      </c>
      <c r="AB57" s="77">
        <f t="shared" si="26"/>
        <v>0.5555555555555552</v>
      </c>
      <c r="AC57" s="92">
        <v>31</v>
      </c>
      <c r="AD57" s="198" t="str">
        <f>IF(AC57="","",VLOOKUP(AC57,'参加チーム名'!$C$4:$F$78,4))</f>
        <v>バイオレンス国田Jr</v>
      </c>
      <c r="AE57" s="92"/>
      <c r="AF57" s="21" t="s">
        <v>29</v>
      </c>
      <c r="AG57" s="92"/>
      <c r="AH57" s="92">
        <v>33</v>
      </c>
      <c r="AI57" s="198" t="str">
        <f>IF(AH57="","",VLOOKUP(AH57,'参加チーム名'!$C$4:$F$78,4))</f>
        <v>仁井田チャレンジキッズ</v>
      </c>
      <c r="AM57" s="196"/>
      <c r="AN57" s="196"/>
      <c r="AT57" s="196"/>
      <c r="AU57" s="196"/>
    </row>
    <row r="58" spans="2:47" ht="13.5" customHeight="1">
      <c r="B58" s="203"/>
      <c r="C58" s="97" t="s">
        <v>100</v>
      </c>
      <c r="D58" s="206">
        <f>D57+A$18</f>
        <v>0.5624999999999997</v>
      </c>
      <c r="E58" s="92">
        <v>18</v>
      </c>
      <c r="F58" s="143" t="str">
        <f>IF(E58="","",VLOOKUP(E58,'参加チーム名'!$C$4:$F$78,4))</f>
        <v>アルバルクキッズ</v>
      </c>
      <c r="G58" s="92"/>
      <c r="H58" s="21" t="s">
        <v>29</v>
      </c>
      <c r="I58" s="92"/>
      <c r="J58" s="92"/>
      <c r="K58" s="143">
        <f>IF(J58="","",VLOOKUP(J58,'参加チーム名'!$C$4:$F$78,4))</f>
      </c>
      <c r="N58" s="203"/>
      <c r="O58" s="97" t="s">
        <v>131</v>
      </c>
      <c r="P58" s="82">
        <f>D58</f>
        <v>0.5624999999999997</v>
      </c>
      <c r="Q58" s="92"/>
      <c r="R58" s="143">
        <f>IF(Q58="","",VLOOKUP(Q58,'参加チーム名'!$C$4:$F$78,4))</f>
      </c>
      <c r="S58" s="92"/>
      <c r="T58" s="21" t="s">
        <v>29</v>
      </c>
      <c r="U58" s="92"/>
      <c r="V58" s="92"/>
      <c r="W58" s="143">
        <f>IF(V58="","",VLOOKUP(V58,'参加チーム名'!$C$4:$F$78,4))</f>
      </c>
      <c r="Z58" s="209" t="s">
        <v>164</v>
      </c>
      <c r="AA58" s="20" t="s">
        <v>157</v>
      </c>
      <c r="AB58" s="77">
        <f t="shared" si="26"/>
        <v>0.5624999999999997</v>
      </c>
      <c r="AC58" s="92">
        <v>30</v>
      </c>
      <c r="AD58" s="198" t="str">
        <f>IF(AC58="","",VLOOKUP(AC58,'参加チーム名'!$C$4:$F$78,4))</f>
        <v>ＪＮ星人</v>
      </c>
      <c r="AE58" s="92"/>
      <c r="AF58" s="21" t="s">
        <v>29</v>
      </c>
      <c r="AG58" s="92"/>
      <c r="AH58" s="92">
        <v>32</v>
      </c>
      <c r="AI58" s="198" t="str">
        <f>IF(AH58="","",VLOOKUP(AH58,'参加チーム名'!$C$4:$F$78,4))</f>
        <v>白二ビクトリ☆ＲＵＮ</v>
      </c>
      <c r="AK58" s="79"/>
      <c r="AM58" s="196"/>
      <c r="AN58" s="196"/>
      <c r="AR58" s="79"/>
      <c r="AT58" s="196"/>
      <c r="AU58" s="196"/>
    </row>
    <row r="59" spans="2:47" ht="13.5" customHeight="1">
      <c r="B59" s="181" t="s">
        <v>265</v>
      </c>
      <c r="C59" s="83" t="s">
        <v>152</v>
      </c>
      <c r="D59" s="82">
        <f>D58+A$18</f>
        <v>0.5694444444444441</v>
      </c>
      <c r="E59" s="218">
        <v>11</v>
      </c>
      <c r="F59" s="219" t="str">
        <f>IF(E59="","",VLOOKUP(E59,'参加チーム名'!$C$4:$F$78,4))</f>
        <v>ＷＡＮＯドリームズ</v>
      </c>
      <c r="G59" s="92"/>
      <c r="H59" s="21" t="s">
        <v>29</v>
      </c>
      <c r="I59" s="92"/>
      <c r="J59" s="218"/>
      <c r="K59" s="219">
        <f>IF(J59="","",VLOOKUP(J59,'参加チーム名'!$C$4:$F$78,4))</f>
      </c>
      <c r="N59" s="210" t="s">
        <v>265</v>
      </c>
      <c r="O59" s="97" t="s">
        <v>154</v>
      </c>
      <c r="P59" s="98">
        <f>D59</f>
        <v>0.5694444444444441</v>
      </c>
      <c r="Q59" s="217"/>
      <c r="R59" s="216">
        <f>IF(Q59="","",VLOOKUP(Q59,'参加チーム名'!$C$4:$F$78,4))</f>
      </c>
      <c r="S59" s="92"/>
      <c r="T59" s="21" t="s">
        <v>29</v>
      </c>
      <c r="U59" s="92"/>
      <c r="V59" s="217"/>
      <c r="W59" s="216">
        <f>IF(V59="","",VLOOKUP(V59,'参加チーム名'!$C$4:$F$78,4))</f>
      </c>
      <c r="Z59" s="181" t="s">
        <v>334</v>
      </c>
      <c r="AA59" s="20" t="s">
        <v>158</v>
      </c>
      <c r="AB59" s="82">
        <f t="shared" si="26"/>
        <v>0.5694444444444441</v>
      </c>
      <c r="AC59" s="218"/>
      <c r="AD59" s="219">
        <f>IF(AC59="","",VLOOKUP(AC59,'参加チーム名'!$C$4:$F$78,4))</f>
      </c>
      <c r="AE59" s="92"/>
      <c r="AF59" s="21" t="s">
        <v>29</v>
      </c>
      <c r="AG59" s="92"/>
      <c r="AH59" s="218"/>
      <c r="AI59" s="219">
        <f>IF(AH59="","",VLOOKUP(AH59,'参加チーム名'!$C$4:$F$78,4))</f>
      </c>
      <c r="AM59" s="196"/>
      <c r="AN59" s="196"/>
      <c r="AT59" s="196"/>
      <c r="AU59" s="196"/>
    </row>
    <row r="60" spans="7:47" ht="15.75" customHeight="1">
      <c r="G60"/>
      <c r="H60"/>
      <c r="I60"/>
      <c r="M60" s="80">
        <v>0.006944444444444444</v>
      </c>
      <c r="N60" s="81"/>
      <c r="O60" s="83"/>
      <c r="P60" s="148" t="s">
        <v>20</v>
      </c>
      <c r="Q60" s="85"/>
      <c r="R60" s="85"/>
      <c r="S60" s="83"/>
      <c r="T60" s="83"/>
      <c r="U60" s="83"/>
      <c r="V60" s="85"/>
      <c r="W60" s="65"/>
      <c r="AK60" s="79"/>
      <c r="AL60"/>
      <c r="AM60" s="79"/>
      <c r="AN60"/>
      <c r="AS60"/>
      <c r="AT60"/>
      <c r="AU60"/>
    </row>
    <row r="61" spans="7:23" ht="13.5" customHeight="1">
      <c r="G61"/>
      <c r="H61"/>
      <c r="I61"/>
      <c r="N61" s="210" t="s">
        <v>21</v>
      </c>
      <c r="O61" s="97" t="s">
        <v>155</v>
      </c>
      <c r="P61" s="98">
        <f>P59+$M$54+M60</f>
        <v>0.5833333333333329</v>
      </c>
      <c r="Q61" s="259"/>
      <c r="R61" s="262">
        <f>IF(Q61="","",VLOOKUP(Q61,'参加チーム名'!$C$4:$F$78,4))</f>
      </c>
      <c r="S61" s="92"/>
      <c r="T61" s="21" t="s">
        <v>29</v>
      </c>
      <c r="U61" s="92"/>
      <c r="V61" s="259"/>
      <c r="W61" s="262">
        <f>IF(V61="","",VLOOKUP(V61,'参加チーム名'!$C$4:$F$78,4))</f>
      </c>
    </row>
    <row r="62" spans="7:47" ht="13.5" customHeight="1">
      <c r="G62"/>
      <c r="H62"/>
      <c r="I62"/>
      <c r="N62" s="204"/>
      <c r="O62" s="100"/>
      <c r="P62" s="207">
        <f>P61+$M$54</f>
        <v>0.5902777777777773</v>
      </c>
      <c r="Q62" s="260"/>
      <c r="R62" s="263"/>
      <c r="S62" s="92"/>
      <c r="T62" s="21" t="s">
        <v>29</v>
      </c>
      <c r="U62" s="92"/>
      <c r="V62" s="260"/>
      <c r="W62" s="263"/>
      <c r="AM62" s="196"/>
      <c r="AN62" s="196"/>
      <c r="AT62" s="196"/>
      <c r="AU62" s="196"/>
    </row>
    <row r="63" spans="7:47" ht="13.5" customHeight="1">
      <c r="G63"/>
      <c r="H63"/>
      <c r="I63"/>
      <c r="N63" s="205"/>
      <c r="O63" s="144"/>
      <c r="P63" s="208">
        <f>P62+$M$54</f>
        <v>0.5972222222222218</v>
      </c>
      <c r="Q63" s="261"/>
      <c r="R63" s="264"/>
      <c r="S63" s="92"/>
      <c r="T63" s="21" t="s">
        <v>29</v>
      </c>
      <c r="U63" s="92"/>
      <c r="V63" s="261"/>
      <c r="W63" s="264"/>
      <c r="AM63" s="196"/>
      <c r="AN63" s="196"/>
      <c r="AT63" s="196"/>
      <c r="AU63" s="196"/>
    </row>
    <row r="64" spans="7:47" ht="13.5" customHeight="1">
      <c r="G64"/>
      <c r="H64"/>
      <c r="I64"/>
      <c r="N64" s="13"/>
      <c r="O64" s="13"/>
      <c r="P64" s="169">
        <f>P63+$M$54</f>
        <v>0.6041666666666662</v>
      </c>
      <c r="Q64" t="s">
        <v>22</v>
      </c>
      <c r="R64" s="13"/>
      <c r="S64" s="2"/>
      <c r="T64" s="89"/>
      <c r="U64" s="2"/>
      <c r="V64" s="13"/>
      <c r="W64" s="13"/>
      <c r="AM64" s="196"/>
      <c r="AN64" s="196"/>
      <c r="AT64" s="196"/>
      <c r="AU64" s="196"/>
    </row>
    <row r="65" spans="2:47" s="224" customFormat="1" ht="14.25">
      <c r="B65" s="225"/>
      <c r="C65" s="225"/>
      <c r="D65" s="226"/>
      <c r="E65" s="225"/>
      <c r="F65" s="225"/>
      <c r="H65" s="225"/>
      <c r="I65" s="47"/>
      <c r="J65" s="225"/>
      <c r="K65" s="227" t="s">
        <v>335</v>
      </c>
      <c r="T65" s="225"/>
      <c r="U65" s="47"/>
      <c r="V65" s="225"/>
      <c r="W65" s="227" t="s">
        <v>335</v>
      </c>
      <c r="AF65" s="225"/>
      <c r="AG65" s="47"/>
      <c r="AH65" s="225"/>
      <c r="AI65" s="227" t="s">
        <v>335</v>
      </c>
      <c r="AL65" s="228"/>
      <c r="AM65" s="228"/>
      <c r="AN65" s="228"/>
      <c r="AS65" s="228"/>
      <c r="AT65" s="228"/>
      <c r="AU65" s="228"/>
    </row>
    <row r="66" spans="2:26" ht="13.5" customHeight="1">
      <c r="B66" s="13"/>
      <c r="C66" s="13"/>
      <c r="D66" s="88"/>
      <c r="E66" s="13"/>
      <c r="F66" s="13"/>
      <c r="G66" s="2"/>
      <c r="H66" s="89"/>
      <c r="I66" s="2"/>
      <c r="J66" s="13"/>
      <c r="K66" s="13"/>
      <c r="N66" s="81" t="s">
        <v>75</v>
      </c>
      <c r="Z66" s="81"/>
    </row>
    <row r="67" spans="14:26" ht="13.5" customHeight="1">
      <c r="N67" s="81"/>
      <c r="Z67" s="81"/>
    </row>
    <row r="68" spans="3:26" ht="13.5" customHeight="1">
      <c r="C68" s="13"/>
      <c r="N68" s="81"/>
      <c r="Z68" s="81"/>
    </row>
    <row r="69" spans="14:26" ht="13.5" customHeight="1">
      <c r="N69" s="81"/>
      <c r="Z69" s="81" t="s">
        <v>76</v>
      </c>
    </row>
    <row r="70" spans="3:26" ht="13.5" customHeight="1">
      <c r="C70" s="13"/>
      <c r="N70" s="81"/>
      <c r="Z70" s="81"/>
    </row>
    <row r="71" spans="14:26" ht="13.5" customHeight="1">
      <c r="N71" s="81" t="s">
        <v>76</v>
      </c>
      <c r="Z71" s="81"/>
    </row>
    <row r="72" spans="3:26" ht="13.5" customHeight="1">
      <c r="C72" s="13"/>
      <c r="N72" s="81"/>
      <c r="Z72" s="81" t="s">
        <v>133</v>
      </c>
    </row>
    <row r="73" spans="14:26" ht="13.5" customHeight="1">
      <c r="N73" s="81"/>
      <c r="Z73" s="81" t="s">
        <v>133</v>
      </c>
    </row>
    <row r="74" spans="3:26" ht="13.5" customHeight="1">
      <c r="C74" s="13"/>
      <c r="N74" s="81"/>
      <c r="Z74" s="81" t="s">
        <v>134</v>
      </c>
    </row>
    <row r="75" spans="14:26" ht="13.5" customHeight="1">
      <c r="N75" s="81"/>
      <c r="Z75" s="81" t="s">
        <v>136</v>
      </c>
    </row>
    <row r="76" spans="3:26" ht="13.5" customHeight="1">
      <c r="C76" s="13"/>
      <c r="N76" s="81"/>
      <c r="Z76" s="81" t="s">
        <v>136</v>
      </c>
    </row>
    <row r="77" spans="14:26" ht="13.5" customHeight="1">
      <c r="N77" s="81" t="s">
        <v>136</v>
      </c>
      <c r="Z77" s="81" t="s">
        <v>135</v>
      </c>
    </row>
    <row r="78" spans="3:26" ht="13.5" customHeight="1">
      <c r="C78" s="13"/>
      <c r="N78" s="81" t="s">
        <v>136</v>
      </c>
      <c r="Z78" s="99"/>
    </row>
    <row r="79" spans="14:26" ht="13.5" customHeight="1">
      <c r="N79" s="81" t="s">
        <v>135</v>
      </c>
      <c r="Z79" s="149" t="s">
        <v>79</v>
      </c>
    </row>
    <row r="80" spans="3:14" ht="13.5" customHeight="1">
      <c r="C80" s="13"/>
      <c r="N80" s="81" t="s">
        <v>18</v>
      </c>
    </row>
    <row r="81" ht="13.5" customHeight="1">
      <c r="N81" s="81" t="s">
        <v>18</v>
      </c>
    </row>
    <row r="82" spans="3:14" ht="13.5" customHeight="1">
      <c r="C82" s="13"/>
      <c r="N82" s="81" t="s">
        <v>19</v>
      </c>
    </row>
    <row r="83" ht="13.5" customHeight="1">
      <c r="N83" s="81"/>
    </row>
    <row r="84" spans="3:14" ht="13.5" customHeight="1">
      <c r="C84" s="13"/>
      <c r="N84" s="99" t="s">
        <v>21</v>
      </c>
    </row>
    <row r="86" ht="13.5" customHeight="1">
      <c r="C86" s="13"/>
    </row>
  </sheetData>
  <mergeCells count="10">
    <mergeCell ref="F40:K40"/>
    <mergeCell ref="R40:W40"/>
    <mergeCell ref="AD40:AI40"/>
    <mergeCell ref="F3:K3"/>
    <mergeCell ref="R3:W3"/>
    <mergeCell ref="AD3:AI3"/>
    <mergeCell ref="Q61:Q63"/>
    <mergeCell ref="R61:R63"/>
    <mergeCell ref="V61:V63"/>
    <mergeCell ref="W61:W63"/>
  </mergeCells>
  <conditionalFormatting sqref="S61:S63 V61 Q61 U61:U63 U55:V59 AG55:AH59 I55:J59 AE55:AE59 G55:G59 E55:E59 AC55:AC59 Q55:Q59 I42:J53 AG42:AH53 U42:V53 Q42:Q53 AC42:AC53 E42:E53 G42:G53 AE42:AE53 S42:S53 S55:S59 U18:V37 S18:S37 AC5:AC16 I18:J37 AE18:AE37 G18:G37 AC18:AC37 E18:E37 AG18:AH37 Q18:Q37 U5:V16 AG5:AH16 I5:J16 E5:E16 G5:G16 AE5:AE16 Q5:Q16 S5:S1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U61:U63 S61:S63 Q61 V61 I18:J37 S18:S37 AE18:AE37 AC18:AC37 E18:E37 AG18:AH37 Q18:Q37 Q5:Q16 G5:G16 AC5:AC16 S5:S16 AE5:AE16 E5:E16 I5:J16 U5:V16 U18:V37 G18:G37 AG5:AH16 I55:J59 AG55:AH59 U55:V59 AC55:AC59 E55:E59 G55:G59 AE55:AE59 S55:S59 Q55:Q59 U42:V53 Q42:Q53 S42:S53 AE42:AE53 G42:G53 E42:E53 AC42:AC53 I42:J53 AG42:AH53"/>
  </dataValidations>
  <printOptions horizontalCentered="1"/>
  <pageMargins left="0.5905511811023623" right="0.3937007874015748" top="0.4" bottom="0.39" header="0" footer="0"/>
  <pageSetup blackAndWhite="1" horizontalDpi="300" verticalDpi="300" orientation="portrait" pageOrder="overThenDown" paperSize="9" scale="95" r:id="rId1"/>
  <colBreaks count="3" manualBreakCount="3">
    <brk id="12" max="64" man="1"/>
    <brk id="24" max="64" man="1"/>
    <brk id="36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BM70"/>
  <sheetViews>
    <sheetView showGridLines="0" tabSelected="1" view="pageBreakPreview" zoomScaleSheetLayoutView="100" workbookViewId="0" topLeftCell="A1">
      <selection activeCell="AJ1" sqref="AJ1"/>
    </sheetView>
  </sheetViews>
  <sheetFormatPr defaultColWidth="9.00390625" defaultRowHeight="12.75" customHeight="1" outlineLevelCol="1"/>
  <cols>
    <col min="1" max="1" width="3.125" style="3" customWidth="1"/>
    <col min="2" max="2" width="21.75390625" style="3" customWidth="1"/>
    <col min="3" max="3" width="3.50390625" style="16" customWidth="1"/>
    <col min="4" max="4" width="1.875" style="16" customWidth="1"/>
    <col min="5" max="6" width="3.125" style="16" customWidth="1"/>
    <col min="7" max="7" width="1.875" style="16" customWidth="1"/>
    <col min="8" max="9" width="3.125" style="16" customWidth="1"/>
    <col min="10" max="10" width="1.875" style="16" customWidth="1"/>
    <col min="11" max="12" width="3.125" style="16" customWidth="1"/>
    <col min="13" max="13" width="1.875" style="16" customWidth="1"/>
    <col min="14" max="15" width="3.125" style="16" customWidth="1"/>
    <col min="16" max="16" width="1.875" style="16" customWidth="1"/>
    <col min="17" max="18" width="3.125" style="16" customWidth="1"/>
    <col min="19" max="19" width="1.875" style="16" customWidth="1"/>
    <col min="20" max="21" width="3.125" style="16" customWidth="1"/>
    <col min="22" max="22" width="1.875" style="16" customWidth="1"/>
    <col min="23" max="23" width="3.125" style="16" customWidth="1"/>
    <col min="24" max="24" width="2.625" style="3" customWidth="1"/>
    <col min="25" max="25" width="1.875" style="3" customWidth="1"/>
    <col min="26" max="26" width="2.625" style="3" customWidth="1"/>
    <col min="27" max="27" width="1.875" style="3" customWidth="1"/>
    <col min="28" max="28" width="2.625" style="3" customWidth="1"/>
    <col min="29" max="29" width="4.625" style="3" customWidth="1"/>
    <col min="30" max="31" width="3.625" style="3" customWidth="1"/>
    <col min="32" max="32" width="4.625" style="3" customWidth="1"/>
    <col min="33" max="33" width="4.625" style="109" hidden="1" customWidth="1" outlineLevel="1"/>
    <col min="34" max="35" width="3.625" style="16" hidden="1" customWidth="1" outlineLevel="1"/>
    <col min="36" max="36" width="5.50390625" style="3" customWidth="1" collapsed="1"/>
    <col min="37" max="37" width="2.75390625" style="3" customWidth="1"/>
    <col min="38" max="38" width="22.00390625" style="3" customWidth="1"/>
    <col min="39" max="39" width="2.75390625" style="3" customWidth="1"/>
    <col min="40" max="40" width="1.75390625" style="3" customWidth="1"/>
    <col min="41" max="42" width="2.75390625" style="3" customWidth="1"/>
    <col min="43" max="43" width="1.75390625" style="3" customWidth="1"/>
    <col min="44" max="45" width="2.75390625" style="3" customWidth="1"/>
    <col min="46" max="46" width="1.75390625" style="3" customWidth="1"/>
    <col min="47" max="48" width="2.75390625" style="3" customWidth="1"/>
    <col min="49" max="49" width="1.75390625" style="3" customWidth="1"/>
    <col min="50" max="51" width="2.75390625" style="3" customWidth="1"/>
    <col min="52" max="52" width="1.75390625" style="3" customWidth="1"/>
    <col min="53" max="54" width="2.75390625" style="3" customWidth="1"/>
    <col min="55" max="55" width="1.75390625" style="3" customWidth="1"/>
    <col min="56" max="56" width="2.75390625" style="3" customWidth="1"/>
    <col min="57" max="57" width="1.75390625" style="3" customWidth="1"/>
    <col min="58" max="58" width="2.75390625" style="3" customWidth="1"/>
    <col min="59" max="59" width="4.625" style="3" customWidth="1"/>
    <col min="60" max="61" width="3.625" style="3" customWidth="1"/>
    <col min="62" max="62" width="4.625" style="3" customWidth="1"/>
    <col min="63" max="63" width="5.625" style="3" hidden="1" customWidth="1" outlineLevel="1"/>
    <col min="64" max="65" width="3.625" style="3" hidden="1" customWidth="1" outlineLevel="1"/>
    <col min="66" max="66" width="8.875" style="3" customWidth="1" collapsed="1"/>
    <col min="67" max="16384" width="8.875" style="3" customWidth="1"/>
  </cols>
  <sheetData>
    <row r="1" spans="2:39" s="151" customFormat="1" ht="24">
      <c r="B1" s="104" t="str">
        <f>'参加チーム名'!D1</f>
        <v>ゴジラカップ２０１０inすかがわ</v>
      </c>
      <c r="C1" s="152"/>
      <c r="D1" s="153"/>
      <c r="E1" s="153"/>
      <c r="F1" s="153"/>
      <c r="G1" s="153"/>
      <c r="H1" s="153"/>
      <c r="I1" s="153"/>
      <c r="J1" s="153"/>
      <c r="K1" s="153"/>
      <c r="L1" s="153"/>
      <c r="N1" s="153"/>
      <c r="O1" s="150" t="str">
        <f>IF(AI4="","☆予選リーグ組み合わせ","☆予選リーグ試合結果")</f>
        <v>☆予選リーグ試合結果</v>
      </c>
      <c r="P1" s="153"/>
      <c r="Q1" s="153"/>
      <c r="R1" s="150"/>
      <c r="S1" s="153"/>
      <c r="T1" s="153"/>
      <c r="U1" s="153"/>
      <c r="V1" s="153"/>
      <c r="W1" s="153"/>
      <c r="X1" s="154"/>
      <c r="Y1" s="154"/>
      <c r="Z1" s="154"/>
      <c r="AA1" s="154"/>
      <c r="AB1" s="154"/>
      <c r="AC1" s="154"/>
      <c r="AD1" s="154"/>
      <c r="AE1" s="154"/>
      <c r="AF1" s="154"/>
      <c r="AG1" s="155"/>
      <c r="AH1" s="152"/>
      <c r="AI1" s="152"/>
      <c r="AJ1" s="156"/>
      <c r="AK1" s="156"/>
      <c r="AL1" s="184" t="s">
        <v>173</v>
      </c>
      <c r="AM1" s="156"/>
    </row>
    <row r="2" spans="3:35" s="15" customFormat="1" ht="9">
      <c r="C2" s="17"/>
      <c r="D2" s="17"/>
      <c r="E2" s="17"/>
      <c r="F2" s="1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C2" s="22"/>
      <c r="AD2" s="22"/>
      <c r="AE2" s="22"/>
      <c r="AF2" s="22"/>
      <c r="AG2" s="110"/>
      <c r="AH2" s="17"/>
      <c r="AI2" s="17"/>
    </row>
    <row r="3" spans="1:65" ht="12.75" customHeight="1">
      <c r="A3" s="4"/>
      <c r="B3" s="5" t="s">
        <v>43</v>
      </c>
      <c r="C3" s="296">
        <f>A4</f>
        <v>1</v>
      </c>
      <c r="D3" s="296"/>
      <c r="E3" s="287"/>
      <c r="F3" s="296">
        <f>A6</f>
        <v>2</v>
      </c>
      <c r="G3" s="296"/>
      <c r="H3" s="287"/>
      <c r="I3" s="286">
        <f>A8</f>
        <v>3</v>
      </c>
      <c r="J3" s="296"/>
      <c r="K3" s="287"/>
      <c r="L3" s="286">
        <f>A10</f>
        <v>4</v>
      </c>
      <c r="M3" s="296"/>
      <c r="N3" s="287"/>
      <c r="O3" s="286">
        <f>A12</f>
        <v>5</v>
      </c>
      <c r="P3" s="296"/>
      <c r="Q3" s="287"/>
      <c r="R3" s="286">
        <f>A14</f>
        <v>6</v>
      </c>
      <c r="S3" s="296"/>
      <c r="T3" s="287"/>
      <c r="U3" s="286">
        <f>A16</f>
        <v>7</v>
      </c>
      <c r="V3" s="296"/>
      <c r="W3" s="287"/>
      <c r="X3" s="283" t="s">
        <v>5</v>
      </c>
      <c r="Y3" s="284"/>
      <c r="Z3" s="284"/>
      <c r="AA3" s="284"/>
      <c r="AB3" s="285"/>
      <c r="AC3" s="6" t="s">
        <v>0</v>
      </c>
      <c r="AD3" s="286" t="s">
        <v>25</v>
      </c>
      <c r="AE3" s="287"/>
      <c r="AF3" s="6" t="s">
        <v>1</v>
      </c>
      <c r="AG3" s="107" t="s">
        <v>8</v>
      </c>
      <c r="AH3" s="19"/>
      <c r="AI3" s="19"/>
      <c r="AK3" s="4"/>
      <c r="AL3" s="5" t="s">
        <v>225</v>
      </c>
      <c r="AM3" s="296">
        <f>AK4</f>
        <v>29</v>
      </c>
      <c r="AN3" s="296"/>
      <c r="AO3" s="287"/>
      <c r="AP3" s="296">
        <f>AK6</f>
        <v>30</v>
      </c>
      <c r="AQ3" s="296"/>
      <c r="AR3" s="287"/>
      <c r="AS3" s="286">
        <f>AK8</f>
        <v>31</v>
      </c>
      <c r="AT3" s="296"/>
      <c r="AU3" s="287"/>
      <c r="AV3" s="286">
        <f>AK10</f>
        <v>32</v>
      </c>
      <c r="AW3" s="296"/>
      <c r="AX3" s="287"/>
      <c r="AY3" s="286">
        <f>AK12</f>
        <v>33</v>
      </c>
      <c r="AZ3" s="296"/>
      <c r="BA3" s="287"/>
      <c r="BB3" s="284" t="s">
        <v>5</v>
      </c>
      <c r="BC3" s="284"/>
      <c r="BD3" s="284"/>
      <c r="BE3" s="284"/>
      <c r="BF3" s="285"/>
      <c r="BG3" s="6" t="s">
        <v>0</v>
      </c>
      <c r="BH3" s="286" t="s">
        <v>25</v>
      </c>
      <c r="BI3" s="287"/>
      <c r="BJ3" s="6"/>
      <c r="BK3" s="107" t="s">
        <v>8</v>
      </c>
      <c r="BL3" s="19"/>
      <c r="BM3" s="19"/>
    </row>
    <row r="4" spans="1:65" ht="12.75" customHeight="1">
      <c r="A4" s="291">
        <v>1</v>
      </c>
      <c r="B4" s="293" t="str">
        <f>VLOOKUP(A4,'参加チーム名'!$C$4:$F$78,4)</f>
        <v>ブルースターキング</v>
      </c>
      <c r="C4" s="289"/>
      <c r="D4" s="289"/>
      <c r="E4" s="290"/>
      <c r="F4" s="288" t="str">
        <f>IF(F5+H5&gt;0,IF(F5&gt;H5,"○",IF(F5&lt;H5,"×","△")),"")</f>
        <v>△</v>
      </c>
      <c r="G4" s="268"/>
      <c r="H4" s="270"/>
      <c r="I4" s="288" t="str">
        <f>IF(I5+K5&gt;0,IF(I5&gt;K5,"○",IF(I5&lt;K5,"×","△")),"")</f>
        <v>×</v>
      </c>
      <c r="J4" s="268"/>
      <c r="K4" s="270"/>
      <c r="L4" s="288" t="str">
        <f>IF(L5+N5&gt;0,IF(L5&gt;N5,"○",IF(L5&lt;N5,"×","△")),"")</f>
        <v>×</v>
      </c>
      <c r="M4" s="268"/>
      <c r="N4" s="270"/>
      <c r="O4" s="288" t="str">
        <f>IF(O5+Q5&gt;0,IF(O5&gt;Q5,"○",IF(O5&lt;Q5,"×","△")),"")</f>
        <v>△</v>
      </c>
      <c r="P4" s="268"/>
      <c r="Q4" s="270"/>
      <c r="R4" s="288" t="str">
        <f>IF(R5+T5&gt;0,IF(R5&gt;T5,"○",IF(R5&lt;T5,"×","△")),"")</f>
        <v>○</v>
      </c>
      <c r="S4" s="268"/>
      <c r="T4" s="270"/>
      <c r="U4" s="288" t="str">
        <f>IF(U5+W5&gt;0,IF(U5&gt;W5,"○",IF(U5&lt;W5,"×","△")),"")</f>
        <v>×</v>
      </c>
      <c r="V4" s="268"/>
      <c r="W4" s="270"/>
      <c r="X4" s="272">
        <f>COUNTIF(C4:W4,"○")</f>
        <v>1</v>
      </c>
      <c r="Y4" s="268" t="s">
        <v>3</v>
      </c>
      <c r="Z4" s="268">
        <f>COUNTIF(C4:W4,"△")</f>
        <v>2</v>
      </c>
      <c r="AA4" s="268" t="s">
        <v>3</v>
      </c>
      <c r="AB4" s="270">
        <f>COUNTIF(C4:W4,"×")</f>
        <v>3</v>
      </c>
      <c r="AC4" s="266">
        <f>X4*2+Z4*1</f>
        <v>4</v>
      </c>
      <c r="AD4" s="7">
        <f>C5+F5+I5+L5+O5+R5+U5</f>
        <v>41</v>
      </c>
      <c r="AE4" s="90"/>
      <c r="AF4" s="266">
        <f>RANK(AG4,$AG$4:$AG$17)</f>
        <v>5</v>
      </c>
      <c r="AG4" s="282">
        <f>AC4*100+AD4</f>
        <v>441</v>
      </c>
      <c r="AH4" s="281" t="s">
        <v>31</v>
      </c>
      <c r="AI4" s="291">
        <v>7</v>
      </c>
      <c r="AK4" s="266">
        <v>29</v>
      </c>
      <c r="AL4" s="293" t="str">
        <f>VLOOKUP(AK4,'参加チーム名'!$C$4:$F$78,4)</f>
        <v>ブルースターキング騎士</v>
      </c>
      <c r="AM4" s="289"/>
      <c r="AN4" s="289"/>
      <c r="AO4" s="290"/>
      <c r="AP4" s="288" t="str">
        <f>IF(AP5+AR5&gt;0,IF(AP5&gt;AR5,"○",IF(AP5&lt;AR5,"×","△")),"")</f>
        <v>○</v>
      </c>
      <c r="AQ4" s="268"/>
      <c r="AR4" s="270"/>
      <c r="AS4" s="288" t="str">
        <f>IF(AS5+AU5&gt;0,IF(AS5&gt;AU5,"○",IF(AS5&lt;AU5,"×","△")),"")</f>
        <v>×</v>
      </c>
      <c r="AT4" s="268"/>
      <c r="AU4" s="270"/>
      <c r="AV4" s="288" t="str">
        <f>IF(AV5+AX5&gt;0,IF(AV5&gt;AX5,"○",IF(AV5&lt;AX5,"×","△")),"")</f>
        <v>○</v>
      </c>
      <c r="AW4" s="268"/>
      <c r="AX4" s="270"/>
      <c r="AY4" s="295" t="str">
        <f>IF(AY5+BA5&gt;0,IF(AY5&gt;BA5,"○",IF(AY5&lt;BA5,"×","△")),"")</f>
        <v>○</v>
      </c>
      <c r="AZ4" s="268"/>
      <c r="BA4" s="270"/>
      <c r="BB4" s="268">
        <f>COUNTIF(AM4:BA4,"○")</f>
        <v>3</v>
      </c>
      <c r="BC4" s="268" t="s">
        <v>3</v>
      </c>
      <c r="BD4" s="268">
        <f>COUNTIF(AM4:BA4,"△")</f>
        <v>0</v>
      </c>
      <c r="BE4" s="268" t="s">
        <v>3</v>
      </c>
      <c r="BF4" s="270">
        <f>COUNTIF(AM4:BA4,"×")</f>
        <v>1</v>
      </c>
      <c r="BG4" s="266">
        <f>BB4*2+BD4*1</f>
        <v>6</v>
      </c>
      <c r="BH4" s="7">
        <f>AM5+AP5+AS5+AV5</f>
        <v>24</v>
      </c>
      <c r="BI4" s="90"/>
      <c r="BJ4" s="266"/>
      <c r="BK4" s="282">
        <f>BG4*100+BH4</f>
        <v>624</v>
      </c>
      <c r="BL4" s="266" t="s">
        <v>12</v>
      </c>
      <c r="BM4" s="266">
        <v>29</v>
      </c>
    </row>
    <row r="5" spans="1:65" ht="12.75" customHeight="1">
      <c r="A5" s="292"/>
      <c r="B5" s="294"/>
      <c r="C5" s="289"/>
      <c r="D5" s="289"/>
      <c r="E5" s="290"/>
      <c r="F5" s="8">
        <v>6</v>
      </c>
      <c r="G5" s="9" t="s">
        <v>28</v>
      </c>
      <c r="H5" s="10">
        <v>6</v>
      </c>
      <c r="I5" s="8">
        <v>6</v>
      </c>
      <c r="J5" s="9" t="s">
        <v>28</v>
      </c>
      <c r="K5" s="10">
        <v>10</v>
      </c>
      <c r="L5" s="12">
        <v>6</v>
      </c>
      <c r="M5" s="9" t="s">
        <v>28</v>
      </c>
      <c r="N5" s="10">
        <v>9</v>
      </c>
      <c r="O5" s="8">
        <v>8</v>
      </c>
      <c r="P5" s="9" t="s">
        <v>28</v>
      </c>
      <c r="Q5" s="10">
        <v>8</v>
      </c>
      <c r="R5" s="8">
        <v>8</v>
      </c>
      <c r="S5" s="9" t="s">
        <v>28</v>
      </c>
      <c r="T5" s="10">
        <v>5</v>
      </c>
      <c r="U5" s="12">
        <v>7</v>
      </c>
      <c r="V5" s="9" t="s">
        <v>28</v>
      </c>
      <c r="W5" s="10">
        <v>11</v>
      </c>
      <c r="X5" s="273"/>
      <c r="Y5" s="269"/>
      <c r="Z5" s="269"/>
      <c r="AA5" s="269"/>
      <c r="AB5" s="271"/>
      <c r="AC5" s="267"/>
      <c r="AD5" s="91"/>
      <c r="AE5" s="11">
        <f>E5+H5+K5+N5+Q5+T5+W5</f>
        <v>49</v>
      </c>
      <c r="AF5" s="267"/>
      <c r="AG5" s="282"/>
      <c r="AH5" s="281"/>
      <c r="AI5" s="292"/>
      <c r="AK5" s="267"/>
      <c r="AL5" s="294"/>
      <c r="AM5" s="289"/>
      <c r="AN5" s="289"/>
      <c r="AO5" s="290"/>
      <c r="AP5" s="8">
        <v>10</v>
      </c>
      <c r="AQ5" s="9" t="s">
        <v>28</v>
      </c>
      <c r="AR5" s="10">
        <v>7</v>
      </c>
      <c r="AS5" s="8">
        <v>4</v>
      </c>
      <c r="AT5" s="9" t="s">
        <v>28</v>
      </c>
      <c r="AU5" s="10">
        <v>11</v>
      </c>
      <c r="AV5" s="12">
        <v>10</v>
      </c>
      <c r="AW5" s="9" t="s">
        <v>28</v>
      </c>
      <c r="AX5" s="10">
        <v>7</v>
      </c>
      <c r="AY5" s="12">
        <v>8</v>
      </c>
      <c r="AZ5" s="9" t="s">
        <v>28</v>
      </c>
      <c r="BA5" s="10">
        <v>6</v>
      </c>
      <c r="BB5" s="269"/>
      <c r="BC5" s="269"/>
      <c r="BD5" s="269"/>
      <c r="BE5" s="269"/>
      <c r="BF5" s="271"/>
      <c r="BG5" s="267"/>
      <c r="BH5" s="91"/>
      <c r="BI5" s="11">
        <f>AO5+AR5+AU5+AX5</f>
        <v>25</v>
      </c>
      <c r="BJ5" s="267"/>
      <c r="BK5" s="282"/>
      <c r="BL5" s="267"/>
      <c r="BM5" s="267"/>
    </row>
    <row r="6" spans="1:65" ht="12.75" customHeight="1">
      <c r="A6" s="291">
        <v>2</v>
      </c>
      <c r="B6" s="293" t="str">
        <f>VLOOKUP(A6,'参加チーム名'!$C$4:$F$78,4)</f>
        <v>岩槻・Ｆ・ビクトリー</v>
      </c>
      <c r="C6" s="288" t="str">
        <f>IF(C7+E7&gt;0,IF(C7&gt;E7,"○",IF(C7&lt;E7,"×","△")),"")</f>
        <v>△</v>
      </c>
      <c r="D6" s="268"/>
      <c r="E6" s="270"/>
      <c r="F6" s="289"/>
      <c r="G6" s="289"/>
      <c r="H6" s="290"/>
      <c r="I6" s="288" t="str">
        <f>IF(I7+K7&gt;0,IF(I7&gt;K7,"○",IF(I7&lt;K7,"×","△")),"")</f>
        <v>○</v>
      </c>
      <c r="J6" s="268"/>
      <c r="K6" s="270"/>
      <c r="L6" s="288" t="str">
        <f>IF(L7+N7&gt;0,IF(L7&gt;N7,"○",IF(L7&lt;N7,"×","△")),"")</f>
        <v>△</v>
      </c>
      <c r="M6" s="268"/>
      <c r="N6" s="270"/>
      <c r="O6" s="288" t="str">
        <f>IF(O7+Q7&gt;0,IF(O7&gt;Q7,"○",IF(O7&lt;Q7,"×","△")),"")</f>
        <v>○</v>
      </c>
      <c r="P6" s="268"/>
      <c r="Q6" s="270"/>
      <c r="R6" s="288" t="str">
        <f>IF(R7+T7&gt;0,IF(R7&gt;T7,"○",IF(R7&lt;T7,"×","△")),"")</f>
        <v>○</v>
      </c>
      <c r="S6" s="268"/>
      <c r="T6" s="270"/>
      <c r="U6" s="288" t="str">
        <f>IF(U7+W7&gt;0,IF(U7&gt;W7,"○",IF(U7&lt;W7,"×","△")),"")</f>
        <v>×</v>
      </c>
      <c r="V6" s="268"/>
      <c r="W6" s="270"/>
      <c r="X6" s="272">
        <f>COUNTIF(C6:W6,"○")</f>
        <v>3</v>
      </c>
      <c r="Y6" s="268" t="s">
        <v>3</v>
      </c>
      <c r="Z6" s="268">
        <f>COUNTIF(C6:W6,"△")</f>
        <v>2</v>
      </c>
      <c r="AA6" s="268" t="s">
        <v>3</v>
      </c>
      <c r="AB6" s="270">
        <f>COUNTIF(C6:W6,"×")</f>
        <v>1</v>
      </c>
      <c r="AC6" s="266">
        <f>X6*2+Z6*1</f>
        <v>8</v>
      </c>
      <c r="AD6" s="7">
        <f>C7+F7+I7+L7+O7+R7+U7</f>
        <v>48</v>
      </c>
      <c r="AE6" s="90"/>
      <c r="AF6" s="266">
        <f>RANK(AG6,$AG$4:$AG$17)</f>
        <v>3</v>
      </c>
      <c r="AG6" s="282">
        <f>AC6*100+AD6</f>
        <v>848</v>
      </c>
      <c r="AH6" s="281" t="s">
        <v>32</v>
      </c>
      <c r="AI6" s="291">
        <v>4</v>
      </c>
      <c r="AK6" s="266">
        <v>30</v>
      </c>
      <c r="AL6" s="293" t="str">
        <f>VLOOKUP(AK6,'参加チーム名'!$C$4:$F$78,4)</f>
        <v>ＪＮ星人</v>
      </c>
      <c r="AM6" s="288" t="str">
        <f>IF(AM7+AO7&gt;0,IF(AM7&gt;AO7,"○",IF(AM7&lt;AO7,"×","△")),"")</f>
        <v>×</v>
      </c>
      <c r="AN6" s="268"/>
      <c r="AO6" s="270"/>
      <c r="AP6" s="289"/>
      <c r="AQ6" s="289"/>
      <c r="AR6" s="290"/>
      <c r="AS6" s="288" t="str">
        <f>IF(AS7+AU7&gt;0,IF(AS7&gt;AU7,"○",IF(AS7&lt;AU7,"×","△")),"")</f>
        <v>×</v>
      </c>
      <c r="AT6" s="268"/>
      <c r="AU6" s="270"/>
      <c r="AV6" s="288" t="str">
        <f>IF(AV7+AX7&gt;0,IF(AV7&gt;AX7,"○",IF(AV7&lt;AX7,"×","△")),"")</f>
        <v>×</v>
      </c>
      <c r="AW6" s="268"/>
      <c r="AX6" s="270"/>
      <c r="AY6" s="295" t="str">
        <f>IF(AY7+BA7&gt;0,IF(AY7&gt;BA7,"○",IF(AY7&lt;BA7,"×","△")),"")</f>
        <v>×</v>
      </c>
      <c r="AZ6" s="268"/>
      <c r="BA6" s="270"/>
      <c r="BB6" s="268">
        <f>COUNTIF(AM6:BA6,"○")</f>
        <v>0</v>
      </c>
      <c r="BC6" s="268" t="s">
        <v>3</v>
      </c>
      <c r="BD6" s="268">
        <f>COUNTIF(AM6:BA6,"△")</f>
        <v>0</v>
      </c>
      <c r="BE6" s="268" t="s">
        <v>3</v>
      </c>
      <c r="BF6" s="270">
        <f>COUNTIF(AM6:BA6,"×")</f>
        <v>4</v>
      </c>
      <c r="BG6" s="266">
        <f>BB6*2+BD6*1</f>
        <v>0</v>
      </c>
      <c r="BH6" s="7">
        <f>AM7+AP7+AS7+AV7</f>
        <v>14</v>
      </c>
      <c r="BI6" s="90"/>
      <c r="BJ6" s="266"/>
      <c r="BK6" s="282">
        <f>BG6*100+BH6</f>
        <v>14</v>
      </c>
      <c r="BL6" s="266" t="s">
        <v>36</v>
      </c>
      <c r="BM6" s="266">
        <v>30</v>
      </c>
    </row>
    <row r="7" spans="1:65" ht="12.75" customHeight="1">
      <c r="A7" s="292"/>
      <c r="B7" s="294"/>
      <c r="C7" s="8">
        <f>H5</f>
        <v>6</v>
      </c>
      <c r="D7" s="9" t="s">
        <v>28</v>
      </c>
      <c r="E7" s="10">
        <f>F5</f>
        <v>6</v>
      </c>
      <c r="F7" s="289"/>
      <c r="G7" s="289"/>
      <c r="H7" s="290"/>
      <c r="I7" s="8">
        <v>9</v>
      </c>
      <c r="J7" s="9" t="s">
        <v>28</v>
      </c>
      <c r="K7" s="10">
        <v>6</v>
      </c>
      <c r="L7" s="12">
        <v>8</v>
      </c>
      <c r="M7" s="9" t="s">
        <v>28</v>
      </c>
      <c r="N7" s="10">
        <v>8</v>
      </c>
      <c r="O7" s="8">
        <v>8</v>
      </c>
      <c r="P7" s="9" t="s">
        <v>28</v>
      </c>
      <c r="Q7" s="10">
        <v>6</v>
      </c>
      <c r="R7" s="8">
        <v>10</v>
      </c>
      <c r="S7" s="9" t="s">
        <v>28</v>
      </c>
      <c r="T7" s="10">
        <v>3</v>
      </c>
      <c r="U7" s="12">
        <v>7</v>
      </c>
      <c r="V7" s="9" t="s">
        <v>28</v>
      </c>
      <c r="W7" s="10">
        <v>8</v>
      </c>
      <c r="X7" s="273"/>
      <c r="Y7" s="269"/>
      <c r="Z7" s="269"/>
      <c r="AA7" s="269"/>
      <c r="AB7" s="271"/>
      <c r="AC7" s="267"/>
      <c r="AD7" s="91"/>
      <c r="AE7" s="11">
        <f>E7+H7+K7+N7+Q7+T7+W7</f>
        <v>37</v>
      </c>
      <c r="AF7" s="267"/>
      <c r="AG7" s="282"/>
      <c r="AH7" s="281"/>
      <c r="AI7" s="292"/>
      <c r="AK7" s="267"/>
      <c r="AL7" s="294"/>
      <c r="AM7" s="8">
        <f>AR5</f>
        <v>7</v>
      </c>
      <c r="AN7" s="9" t="s">
        <v>28</v>
      </c>
      <c r="AO7" s="10">
        <f>AP5</f>
        <v>10</v>
      </c>
      <c r="AP7" s="289"/>
      <c r="AQ7" s="289"/>
      <c r="AR7" s="290"/>
      <c r="AS7" s="8">
        <v>0</v>
      </c>
      <c r="AT7" s="9" t="s">
        <v>28</v>
      </c>
      <c r="AU7" s="10">
        <v>10</v>
      </c>
      <c r="AV7" s="12">
        <v>7</v>
      </c>
      <c r="AW7" s="9" t="s">
        <v>28</v>
      </c>
      <c r="AX7" s="10">
        <v>8</v>
      </c>
      <c r="AY7" s="12">
        <v>8</v>
      </c>
      <c r="AZ7" s="9" t="s">
        <v>28</v>
      </c>
      <c r="BA7" s="10">
        <v>9</v>
      </c>
      <c r="BB7" s="269"/>
      <c r="BC7" s="269"/>
      <c r="BD7" s="269"/>
      <c r="BE7" s="269"/>
      <c r="BF7" s="271"/>
      <c r="BG7" s="267"/>
      <c r="BH7" s="91"/>
      <c r="BI7" s="11">
        <f>AO7+AR7+AU7+AX7</f>
        <v>28</v>
      </c>
      <c r="BJ7" s="267"/>
      <c r="BK7" s="282"/>
      <c r="BL7" s="267"/>
      <c r="BM7" s="267"/>
    </row>
    <row r="8" spans="1:65" ht="12.75" customHeight="1">
      <c r="A8" s="291">
        <v>3</v>
      </c>
      <c r="B8" s="293" t="str">
        <f>VLOOKUP(A8,'参加チーム名'!$C$4:$F$78,4)</f>
        <v>ツーリーフ</v>
      </c>
      <c r="C8" s="288" t="str">
        <f>IF(C9+E9&gt;0,IF(C9&gt;E9,"○",IF(C9&lt;E9,"×","△")),"")</f>
        <v>○</v>
      </c>
      <c r="D8" s="268"/>
      <c r="E8" s="270"/>
      <c r="F8" s="288" t="str">
        <f>IF(F9+H9&gt;0,IF(F9&gt;H9,"○",IF(F9&lt;H9,"×","△")),"")</f>
        <v>×</v>
      </c>
      <c r="G8" s="268"/>
      <c r="H8" s="270"/>
      <c r="I8" s="289"/>
      <c r="J8" s="289"/>
      <c r="K8" s="290"/>
      <c r="L8" s="288" t="str">
        <f>IF(L9+N9&gt;0,IF(L9&gt;N9,"○",IF(L9&lt;N9,"×","△")),"")</f>
        <v>×</v>
      </c>
      <c r="M8" s="268"/>
      <c r="N8" s="270"/>
      <c r="O8" s="288" t="str">
        <f>IF(O9+Q9&gt;0,IF(O9&gt;Q9,"○",IF(O9&lt;Q9,"×","△")),"")</f>
        <v>○</v>
      </c>
      <c r="P8" s="268"/>
      <c r="Q8" s="270"/>
      <c r="R8" s="288" t="str">
        <f>IF(R9+T9&gt;0,IF(R9&gt;T9,"○",IF(R9&lt;T9,"×","△")),"")</f>
        <v>○</v>
      </c>
      <c r="S8" s="268"/>
      <c r="T8" s="270"/>
      <c r="U8" s="288" t="str">
        <f>IF(U9+W9&gt;0,IF(U9&gt;W9,"○",IF(U9&lt;W9,"×","△")),"")</f>
        <v>×</v>
      </c>
      <c r="V8" s="268"/>
      <c r="W8" s="270"/>
      <c r="X8" s="272">
        <f>COUNTIF(C8:W8,"○")</f>
        <v>3</v>
      </c>
      <c r="Y8" s="268" t="s">
        <v>3</v>
      </c>
      <c r="Z8" s="268">
        <f>COUNTIF(C8:W8,"△")</f>
        <v>0</v>
      </c>
      <c r="AA8" s="268" t="s">
        <v>3</v>
      </c>
      <c r="AB8" s="270">
        <f>COUNTIF(C8:W8,"×")</f>
        <v>3</v>
      </c>
      <c r="AC8" s="266">
        <f>X8*2+Z8*1</f>
        <v>6</v>
      </c>
      <c r="AD8" s="7">
        <f>C9+F9+I9+L9+O9+R9+U9</f>
        <v>48</v>
      </c>
      <c r="AE8" s="90"/>
      <c r="AF8" s="266">
        <f>RANK(AG8,$AG$4:$AG$17)</f>
        <v>4</v>
      </c>
      <c r="AG8" s="280">
        <f>AC8*100+AD8</f>
        <v>648</v>
      </c>
      <c r="AH8" s="281" t="s">
        <v>33</v>
      </c>
      <c r="AI8" s="291">
        <v>2</v>
      </c>
      <c r="AK8" s="266">
        <v>31</v>
      </c>
      <c r="AL8" s="293" t="str">
        <f>VLOOKUP(AK8,'参加チーム名'!$C$4:$F$78,4)</f>
        <v>バイオレンス国田Jr</v>
      </c>
      <c r="AM8" s="288" t="str">
        <f>IF(AM9+AO9&gt;0,IF(AM9&gt;AO9,"○",IF(AM9&lt;AO9,"×","△")),"")</f>
        <v>○</v>
      </c>
      <c r="AN8" s="268"/>
      <c r="AO8" s="270"/>
      <c r="AP8" s="288" t="str">
        <f>IF(AP9+AR9&gt;0,IF(AP9&gt;AR9,"○",IF(AP9&lt;AR9,"×","△")),"")</f>
        <v>○</v>
      </c>
      <c r="AQ8" s="268"/>
      <c r="AR8" s="270"/>
      <c r="AS8" s="289"/>
      <c r="AT8" s="289"/>
      <c r="AU8" s="290"/>
      <c r="AV8" s="288" t="str">
        <f>IF(AV9+AX9&gt;0,IF(AV9&gt;AX9,"○",IF(AV9&lt;AX9,"×","△")),"")</f>
        <v>○</v>
      </c>
      <c r="AW8" s="268"/>
      <c r="AX8" s="270"/>
      <c r="AY8" s="295" t="str">
        <f>IF(AY9+BA9&gt;0,IF(AY9&gt;BA9,"○",IF(AY9&lt;BA9,"×","△")),"")</f>
        <v>○</v>
      </c>
      <c r="AZ8" s="268"/>
      <c r="BA8" s="270"/>
      <c r="BB8" s="268">
        <f>COUNTIF(AM8:BA8,"○")</f>
        <v>4</v>
      </c>
      <c r="BC8" s="268" t="s">
        <v>3</v>
      </c>
      <c r="BD8" s="268">
        <f>COUNTIF(AM8:BA8,"△")</f>
        <v>0</v>
      </c>
      <c r="BE8" s="268" t="s">
        <v>3</v>
      </c>
      <c r="BF8" s="270">
        <f>COUNTIF(AM8:BA8,"×")</f>
        <v>0</v>
      </c>
      <c r="BG8" s="266">
        <f>BB8*2+BD8*1</f>
        <v>8</v>
      </c>
      <c r="BH8" s="7">
        <f>AM9+AP9+AS9+AV9</f>
        <v>31</v>
      </c>
      <c r="BI8" s="90"/>
      <c r="BJ8" s="266"/>
      <c r="BK8" s="282">
        <f>BG8*100+BH8</f>
        <v>831</v>
      </c>
      <c r="BL8" s="266" t="s">
        <v>37</v>
      </c>
      <c r="BM8" s="266">
        <v>31</v>
      </c>
    </row>
    <row r="9" spans="1:65" ht="12.75" customHeight="1">
      <c r="A9" s="292"/>
      <c r="B9" s="294"/>
      <c r="C9" s="8">
        <f>K5</f>
        <v>10</v>
      </c>
      <c r="D9" s="9" t="s">
        <v>30</v>
      </c>
      <c r="E9" s="10">
        <f>I5</f>
        <v>6</v>
      </c>
      <c r="F9" s="8">
        <f>K7</f>
        <v>6</v>
      </c>
      <c r="G9" s="9" t="s">
        <v>28</v>
      </c>
      <c r="H9" s="10">
        <f>I7</f>
        <v>9</v>
      </c>
      <c r="I9" s="289"/>
      <c r="J9" s="289"/>
      <c r="K9" s="290"/>
      <c r="L9" s="8">
        <v>6</v>
      </c>
      <c r="M9" s="9" t="s">
        <v>28</v>
      </c>
      <c r="N9" s="10">
        <v>8</v>
      </c>
      <c r="O9" s="8">
        <v>10</v>
      </c>
      <c r="P9" s="9" t="s">
        <v>28</v>
      </c>
      <c r="Q9" s="10">
        <v>8</v>
      </c>
      <c r="R9" s="8">
        <v>9</v>
      </c>
      <c r="S9" s="9" t="s">
        <v>28</v>
      </c>
      <c r="T9" s="10">
        <v>8</v>
      </c>
      <c r="U9" s="8">
        <v>7</v>
      </c>
      <c r="V9" s="9" t="s">
        <v>28</v>
      </c>
      <c r="W9" s="10">
        <v>8</v>
      </c>
      <c r="X9" s="273"/>
      <c r="Y9" s="269"/>
      <c r="Z9" s="269"/>
      <c r="AA9" s="269"/>
      <c r="AB9" s="271"/>
      <c r="AC9" s="267"/>
      <c r="AD9" s="91"/>
      <c r="AE9" s="11">
        <f>E9+H9+K9+N9+Q9+T9+W9</f>
        <v>47</v>
      </c>
      <c r="AF9" s="267"/>
      <c r="AG9" s="280"/>
      <c r="AH9" s="281"/>
      <c r="AI9" s="292"/>
      <c r="AK9" s="267"/>
      <c r="AL9" s="294"/>
      <c r="AM9" s="8">
        <f>AU5</f>
        <v>11</v>
      </c>
      <c r="AN9" s="9" t="s">
        <v>30</v>
      </c>
      <c r="AO9" s="10">
        <f>AS5</f>
        <v>4</v>
      </c>
      <c r="AP9" s="8">
        <f>AU7</f>
        <v>10</v>
      </c>
      <c r="AQ9" s="9" t="s">
        <v>28</v>
      </c>
      <c r="AR9" s="10">
        <f>AS7</f>
        <v>0</v>
      </c>
      <c r="AS9" s="289"/>
      <c r="AT9" s="289"/>
      <c r="AU9" s="290"/>
      <c r="AV9" s="105">
        <v>10</v>
      </c>
      <c r="AW9" s="9" t="s">
        <v>28</v>
      </c>
      <c r="AX9" s="11">
        <v>5</v>
      </c>
      <c r="AY9" s="12">
        <v>11</v>
      </c>
      <c r="AZ9" s="9" t="s">
        <v>28</v>
      </c>
      <c r="BA9" s="10">
        <v>4</v>
      </c>
      <c r="BB9" s="269"/>
      <c r="BC9" s="269"/>
      <c r="BD9" s="269"/>
      <c r="BE9" s="269"/>
      <c r="BF9" s="271"/>
      <c r="BG9" s="267"/>
      <c r="BH9" s="91"/>
      <c r="BI9" s="11">
        <f>AO9+AR9+AU9+AX9</f>
        <v>9</v>
      </c>
      <c r="BJ9" s="267"/>
      <c r="BK9" s="282"/>
      <c r="BL9" s="267"/>
      <c r="BM9" s="267"/>
    </row>
    <row r="10" spans="1:65" ht="12.75" customHeight="1">
      <c r="A10" s="291">
        <v>4</v>
      </c>
      <c r="B10" s="293" t="str">
        <f>VLOOKUP(A10,'参加チーム名'!$C$4:$F$78,4)</f>
        <v>栗生ファイターズ</v>
      </c>
      <c r="C10" s="288" t="str">
        <f>IF(C11+E11&gt;0,IF(C11&gt;E11,"○",IF(C11&lt;E11,"×","△")),"")</f>
        <v>○</v>
      </c>
      <c r="D10" s="268"/>
      <c r="E10" s="270"/>
      <c r="F10" s="288" t="str">
        <f>IF(F11+H11&gt;0,IF(F11&gt;H11,"○",IF(F11&lt;H11,"×","△")),"")</f>
        <v>△</v>
      </c>
      <c r="G10" s="268"/>
      <c r="H10" s="270"/>
      <c r="I10" s="288" t="str">
        <f>IF(I11+K11&gt;0,IF(I11&gt;K11,"○",IF(I11&lt;K11,"×","△")),"")</f>
        <v>○</v>
      </c>
      <c r="J10" s="268"/>
      <c r="K10" s="270"/>
      <c r="L10" s="289"/>
      <c r="M10" s="289"/>
      <c r="N10" s="290"/>
      <c r="O10" s="288" t="str">
        <f>IF(O11+Q11&gt;0,IF(O11&gt;Q11,"○",IF(O11&lt;Q11,"×","△")),"")</f>
        <v>○</v>
      </c>
      <c r="P10" s="268"/>
      <c r="Q10" s="270"/>
      <c r="R10" s="288" t="str">
        <f>IF(R11+T11&gt;0,IF(R11&gt;T11,"○",IF(R11&lt;T11,"×","△")),"")</f>
        <v>△</v>
      </c>
      <c r="S10" s="268"/>
      <c r="T10" s="270"/>
      <c r="U10" s="288" t="str">
        <f>IF(U11+W11&gt;0,IF(U11&gt;W11,"○",IF(U11&lt;W11,"×","△")),"")</f>
        <v>×</v>
      </c>
      <c r="V10" s="268"/>
      <c r="W10" s="270"/>
      <c r="X10" s="272">
        <f>COUNTIF(C10:W10,"○")</f>
        <v>3</v>
      </c>
      <c r="Y10" s="268" t="s">
        <v>3</v>
      </c>
      <c r="Z10" s="268">
        <f>COUNTIF(C10:W10,"△")</f>
        <v>2</v>
      </c>
      <c r="AA10" s="268" t="s">
        <v>3</v>
      </c>
      <c r="AB10" s="270">
        <f>COUNTIF(C10:W10,"×")</f>
        <v>1</v>
      </c>
      <c r="AC10" s="266">
        <f>X10*2+Z10*1</f>
        <v>8</v>
      </c>
      <c r="AD10" s="7">
        <f>C11+F11+I11+L11+O11+R11+U11</f>
        <v>50</v>
      </c>
      <c r="AE10" s="90"/>
      <c r="AF10" s="266">
        <f>RANK(AG10,$AG$4:$AG$17)</f>
        <v>2</v>
      </c>
      <c r="AG10" s="280">
        <f>AC10*100+AD10</f>
        <v>850</v>
      </c>
      <c r="AH10" s="281" t="s">
        <v>34</v>
      </c>
      <c r="AI10" s="291">
        <v>3</v>
      </c>
      <c r="AK10" s="266">
        <v>32</v>
      </c>
      <c r="AL10" s="293" t="str">
        <f>VLOOKUP(AK10,'参加チーム名'!$C$4:$F$78,4)</f>
        <v>白二ビクトリ☆ＲＵＮ</v>
      </c>
      <c r="AM10" s="288" t="str">
        <f>IF(AM11+AO11&gt;0,IF(AM11&gt;AO11,"○",IF(AM11&lt;AO11,"×","△")),"")</f>
        <v>×</v>
      </c>
      <c r="AN10" s="268"/>
      <c r="AO10" s="270"/>
      <c r="AP10" s="288" t="str">
        <f>IF(AP11+AR11&gt;0,IF(AP11&gt;AR11,"○",IF(AP11&lt;AR11,"×","△")),"")</f>
        <v>○</v>
      </c>
      <c r="AQ10" s="268"/>
      <c r="AR10" s="270"/>
      <c r="AS10" s="288" t="str">
        <f>IF(AS11+AU11&gt;0,IF(AS11&gt;AU11,"○",IF(AS11&lt;AU11,"×","△")),"")</f>
        <v>×</v>
      </c>
      <c r="AT10" s="268"/>
      <c r="AU10" s="270"/>
      <c r="AV10" s="289"/>
      <c r="AW10" s="289"/>
      <c r="AX10" s="290"/>
      <c r="AY10" s="295" t="str">
        <f>IF(AY11+BA11&gt;0,IF(AY11&gt;BA11,"○",IF(AY11&lt;BA11,"×","△")),"")</f>
        <v>×</v>
      </c>
      <c r="AZ10" s="268"/>
      <c r="BA10" s="270"/>
      <c r="BB10" s="268">
        <f>COUNTIF(AM10:BA10,"○")</f>
        <v>1</v>
      </c>
      <c r="BC10" s="268" t="s">
        <v>3</v>
      </c>
      <c r="BD10" s="268">
        <f>COUNTIF(AM10:BA10,"△")</f>
        <v>0</v>
      </c>
      <c r="BE10" s="268" t="s">
        <v>3</v>
      </c>
      <c r="BF10" s="270">
        <f>COUNTIF(AM10:BA10,"×")</f>
        <v>3</v>
      </c>
      <c r="BG10" s="266">
        <f>BB10*2+BD10*1</f>
        <v>2</v>
      </c>
      <c r="BH10" s="7">
        <f>AM11+AP11+AS11+AV11</f>
        <v>20</v>
      </c>
      <c r="BI10" s="90"/>
      <c r="BJ10" s="266"/>
      <c r="BK10" s="282">
        <f>BG10*100+BH10</f>
        <v>220</v>
      </c>
      <c r="BL10" s="266" t="s">
        <v>41</v>
      </c>
      <c r="BM10" s="266">
        <v>32</v>
      </c>
    </row>
    <row r="11" spans="1:65" ht="12.75" customHeight="1">
      <c r="A11" s="292"/>
      <c r="B11" s="294"/>
      <c r="C11" s="8">
        <f>N5</f>
        <v>9</v>
      </c>
      <c r="D11" s="9" t="s">
        <v>28</v>
      </c>
      <c r="E11" s="10">
        <f>L5</f>
        <v>6</v>
      </c>
      <c r="F11" s="8">
        <f>N7</f>
        <v>8</v>
      </c>
      <c r="G11" s="9" t="s">
        <v>28</v>
      </c>
      <c r="H11" s="10">
        <f>L7</f>
        <v>8</v>
      </c>
      <c r="I11" s="8">
        <f>N9</f>
        <v>8</v>
      </c>
      <c r="J11" s="9" t="s">
        <v>28</v>
      </c>
      <c r="K11" s="10">
        <f>L9</f>
        <v>6</v>
      </c>
      <c r="L11" s="289"/>
      <c r="M11" s="289"/>
      <c r="N11" s="290"/>
      <c r="O11" s="8">
        <v>9</v>
      </c>
      <c r="P11" s="9" t="s">
        <v>28</v>
      </c>
      <c r="Q11" s="10">
        <v>8</v>
      </c>
      <c r="R11" s="8">
        <v>9</v>
      </c>
      <c r="S11" s="9" t="s">
        <v>172</v>
      </c>
      <c r="T11" s="10">
        <v>9</v>
      </c>
      <c r="U11" s="8">
        <v>7</v>
      </c>
      <c r="V11" s="9" t="s">
        <v>172</v>
      </c>
      <c r="W11" s="10">
        <v>9</v>
      </c>
      <c r="X11" s="273"/>
      <c r="Y11" s="269"/>
      <c r="Z11" s="269"/>
      <c r="AA11" s="269"/>
      <c r="AB11" s="271"/>
      <c r="AC11" s="267"/>
      <c r="AD11" s="91"/>
      <c r="AE11" s="11">
        <f>E11+H11+K11+N11+Q11+T11+W11</f>
        <v>46</v>
      </c>
      <c r="AF11" s="267"/>
      <c r="AG11" s="280"/>
      <c r="AH11" s="281"/>
      <c r="AI11" s="292"/>
      <c r="AK11" s="267"/>
      <c r="AL11" s="294"/>
      <c r="AM11" s="8">
        <f>AX5</f>
        <v>7</v>
      </c>
      <c r="AN11" s="9" t="s">
        <v>28</v>
      </c>
      <c r="AO11" s="10">
        <f>AV5</f>
        <v>10</v>
      </c>
      <c r="AP11" s="8">
        <f>AX7</f>
        <v>8</v>
      </c>
      <c r="AQ11" s="9" t="s">
        <v>28</v>
      </c>
      <c r="AR11" s="10">
        <f>AV7</f>
        <v>7</v>
      </c>
      <c r="AS11" s="8">
        <f>AX9</f>
        <v>5</v>
      </c>
      <c r="AT11" s="9" t="s">
        <v>28</v>
      </c>
      <c r="AU11" s="10">
        <f>AV9</f>
        <v>10</v>
      </c>
      <c r="AV11" s="289"/>
      <c r="AW11" s="289"/>
      <c r="AX11" s="290"/>
      <c r="AY11" s="12">
        <v>9</v>
      </c>
      <c r="AZ11" s="9" t="s">
        <v>28</v>
      </c>
      <c r="BA11" s="10">
        <v>10</v>
      </c>
      <c r="BB11" s="269"/>
      <c r="BC11" s="269"/>
      <c r="BD11" s="269"/>
      <c r="BE11" s="269"/>
      <c r="BF11" s="271"/>
      <c r="BG11" s="267"/>
      <c r="BH11" s="91"/>
      <c r="BI11" s="11">
        <f>AO11+AR11+AU11+AX11</f>
        <v>27</v>
      </c>
      <c r="BJ11" s="267"/>
      <c r="BK11" s="282"/>
      <c r="BL11" s="267"/>
      <c r="BM11" s="267"/>
    </row>
    <row r="12" spans="1:65" ht="12.75" customHeight="1">
      <c r="A12" s="291">
        <v>5</v>
      </c>
      <c r="B12" s="293" t="str">
        <f>VLOOKUP(A12,'参加チーム名'!$C$4:$F$78,4)</f>
        <v>須賀川ブルーインパルス</v>
      </c>
      <c r="C12" s="288" t="str">
        <f>IF(C13+E13&gt;0,IF(C13&gt;E13,"○",IF(C13&lt;E13,"×","△")),"")</f>
        <v>△</v>
      </c>
      <c r="D12" s="268"/>
      <c r="E12" s="270"/>
      <c r="F12" s="288" t="str">
        <f>IF(F13+H13&gt;0,IF(F13&gt;H13,"○",IF(F13&lt;H13,"×","△")),"")</f>
        <v>×</v>
      </c>
      <c r="G12" s="268"/>
      <c r="H12" s="270"/>
      <c r="I12" s="288" t="str">
        <f>IF(I13+K13&gt;0,IF(I13&gt;K13,"○",IF(I13&lt;K13,"×","△")),"")</f>
        <v>×</v>
      </c>
      <c r="J12" s="268"/>
      <c r="K12" s="270"/>
      <c r="L12" s="288" t="str">
        <f>IF(L13+N13&gt;0,IF(L13&gt;N13,"○",IF(L13&lt;N13,"×","△")),"")</f>
        <v>×</v>
      </c>
      <c r="M12" s="268"/>
      <c r="N12" s="270"/>
      <c r="O12" s="289"/>
      <c r="P12" s="289"/>
      <c r="Q12" s="290"/>
      <c r="R12" s="288" t="str">
        <f>IF(R13+T13&gt;0,IF(R13&gt;T13,"○",IF(R13&lt;T13,"×","△")),"")</f>
        <v>○</v>
      </c>
      <c r="S12" s="268"/>
      <c r="T12" s="270"/>
      <c r="U12" s="288" t="str">
        <f>IF(U13+W13&gt;0,IF(U13&gt;W13,"○",IF(U13&lt;W13,"×","△")),"")</f>
        <v>×</v>
      </c>
      <c r="V12" s="268"/>
      <c r="W12" s="270"/>
      <c r="X12" s="272">
        <f>COUNTIF(C12:W12,"○")</f>
        <v>1</v>
      </c>
      <c r="Y12" s="268" t="s">
        <v>3</v>
      </c>
      <c r="Z12" s="268">
        <f>COUNTIF(C12:W12,"△")</f>
        <v>1</v>
      </c>
      <c r="AA12" s="268" t="s">
        <v>3</v>
      </c>
      <c r="AB12" s="270">
        <f>COUNTIF(C12:W12,"×")</f>
        <v>4</v>
      </c>
      <c r="AC12" s="266">
        <f>X12*2+Z12*1</f>
        <v>3</v>
      </c>
      <c r="AD12" s="7">
        <f>C13+F13+I13+L13+O13+R13+U13</f>
        <v>42</v>
      </c>
      <c r="AE12" s="90"/>
      <c r="AF12" s="266">
        <f>RANK(AG12,$AG$4:$AG$17)</f>
        <v>6</v>
      </c>
      <c r="AG12" s="280">
        <f>AC12*100+AD12</f>
        <v>342</v>
      </c>
      <c r="AH12" s="281" t="s">
        <v>83</v>
      </c>
      <c r="AI12" s="291">
        <v>1</v>
      </c>
      <c r="AK12" s="266">
        <v>33</v>
      </c>
      <c r="AL12" s="293" t="str">
        <f>VLOOKUP(AK12,'参加チーム名'!$C$4:$F$78,4)</f>
        <v>仁井田チャレンジキッズ</v>
      </c>
      <c r="AM12" s="288" t="str">
        <f>IF(AM13+AO13&gt;0,IF(AM13&gt;AO13,"○",IF(AM13&lt;AO13,"×","△")),"")</f>
        <v>×</v>
      </c>
      <c r="AN12" s="268"/>
      <c r="AO12" s="270"/>
      <c r="AP12" s="288" t="str">
        <f>IF(AP13+AR13&gt;0,IF(AP13&gt;AR13,"○",IF(AP13&lt;AR13,"×","△")),"")</f>
        <v>○</v>
      </c>
      <c r="AQ12" s="268"/>
      <c r="AR12" s="270"/>
      <c r="AS12" s="288" t="str">
        <f>IF(AS13+AU13&gt;0,IF(AS13&gt;AU13,"○",IF(AS13&lt;AU13,"×","△")),"")</f>
        <v>×</v>
      </c>
      <c r="AT12" s="268"/>
      <c r="AU12" s="270"/>
      <c r="AV12" s="288" t="str">
        <f>IF(AV13+AX13&gt;0,IF(AV13&gt;AX13,"○",IF(AV13&lt;AX13,"×","△")),"")</f>
        <v>○</v>
      </c>
      <c r="AW12" s="268"/>
      <c r="AX12" s="270"/>
      <c r="AY12" s="297"/>
      <c r="AZ12" s="289"/>
      <c r="BA12" s="290"/>
      <c r="BB12" s="268">
        <f>COUNTIF(AM12:BA12,"○")</f>
        <v>2</v>
      </c>
      <c r="BC12" s="268" t="s">
        <v>3</v>
      </c>
      <c r="BD12" s="268">
        <f>COUNTIF(AM12:BA12,"△")</f>
        <v>0</v>
      </c>
      <c r="BE12" s="268" t="s">
        <v>3</v>
      </c>
      <c r="BF12" s="270">
        <f>COUNTIF(AM12:BA12,"×")</f>
        <v>2</v>
      </c>
      <c r="BG12" s="266">
        <f>BB12*2+BD12*1</f>
        <v>4</v>
      </c>
      <c r="BH12" s="7">
        <f>AM13+AP13+AS13+AV13</f>
        <v>29</v>
      </c>
      <c r="BI12" s="90"/>
      <c r="BJ12" s="266"/>
      <c r="BK12" s="282">
        <f>BG12*100+BH12</f>
        <v>429</v>
      </c>
      <c r="BL12" s="266" t="s">
        <v>111</v>
      </c>
      <c r="BM12" s="266">
        <v>33</v>
      </c>
    </row>
    <row r="13" spans="1:65" ht="12.75" customHeight="1">
      <c r="A13" s="292"/>
      <c r="B13" s="294"/>
      <c r="C13" s="8">
        <f>Q5</f>
        <v>8</v>
      </c>
      <c r="D13" s="9" t="s">
        <v>30</v>
      </c>
      <c r="E13" s="10">
        <f>O5</f>
        <v>8</v>
      </c>
      <c r="F13" s="8">
        <f>Q7</f>
        <v>6</v>
      </c>
      <c r="G13" s="9" t="s">
        <v>28</v>
      </c>
      <c r="H13" s="10">
        <f>O7</f>
        <v>8</v>
      </c>
      <c r="I13" s="8">
        <f>Q9</f>
        <v>8</v>
      </c>
      <c r="J13" s="9" t="s">
        <v>28</v>
      </c>
      <c r="K13" s="10">
        <f>O9</f>
        <v>10</v>
      </c>
      <c r="L13" s="8">
        <f>Q11</f>
        <v>8</v>
      </c>
      <c r="M13" s="9" t="s">
        <v>28</v>
      </c>
      <c r="N13" s="10">
        <f>O11</f>
        <v>9</v>
      </c>
      <c r="O13" s="289"/>
      <c r="P13" s="289"/>
      <c r="Q13" s="290"/>
      <c r="R13" s="8">
        <v>7</v>
      </c>
      <c r="S13" s="9" t="s">
        <v>28</v>
      </c>
      <c r="T13" s="10">
        <v>5</v>
      </c>
      <c r="U13" s="8">
        <v>5</v>
      </c>
      <c r="V13" s="9" t="s">
        <v>28</v>
      </c>
      <c r="W13" s="10">
        <v>8</v>
      </c>
      <c r="X13" s="273"/>
      <c r="Y13" s="269"/>
      <c r="Z13" s="269"/>
      <c r="AA13" s="269"/>
      <c r="AB13" s="271"/>
      <c r="AC13" s="267"/>
      <c r="AD13" s="91"/>
      <c r="AE13" s="11">
        <f>E13+H13+K13+N13+Q13+T13+W13</f>
        <v>48</v>
      </c>
      <c r="AF13" s="267"/>
      <c r="AG13" s="280"/>
      <c r="AH13" s="281"/>
      <c r="AI13" s="292"/>
      <c r="AK13" s="267"/>
      <c r="AL13" s="294"/>
      <c r="AM13" s="8">
        <f>BA5</f>
        <v>6</v>
      </c>
      <c r="AN13" s="9" t="s">
        <v>30</v>
      </c>
      <c r="AO13" s="10">
        <f>AY5</f>
        <v>8</v>
      </c>
      <c r="AP13" s="8">
        <f>BA7</f>
        <v>9</v>
      </c>
      <c r="AQ13" s="9" t="s">
        <v>28</v>
      </c>
      <c r="AR13" s="10">
        <f>AY7</f>
        <v>8</v>
      </c>
      <c r="AS13" s="8">
        <f>BA9</f>
        <v>4</v>
      </c>
      <c r="AT13" s="9" t="s">
        <v>28</v>
      </c>
      <c r="AU13" s="10">
        <f>AY9</f>
        <v>11</v>
      </c>
      <c r="AV13" s="8">
        <f>BA11</f>
        <v>10</v>
      </c>
      <c r="AW13" s="9" t="s">
        <v>28</v>
      </c>
      <c r="AX13" s="10">
        <f>AY11</f>
        <v>9</v>
      </c>
      <c r="AY13" s="297"/>
      <c r="AZ13" s="289"/>
      <c r="BA13" s="290"/>
      <c r="BB13" s="269"/>
      <c r="BC13" s="269"/>
      <c r="BD13" s="269"/>
      <c r="BE13" s="269"/>
      <c r="BF13" s="271"/>
      <c r="BG13" s="267"/>
      <c r="BH13" s="91"/>
      <c r="BI13" s="11">
        <f>AO13+AR13+AU13+AX13</f>
        <v>36</v>
      </c>
      <c r="BJ13" s="267"/>
      <c r="BK13" s="282"/>
      <c r="BL13" s="267"/>
      <c r="BM13" s="267"/>
    </row>
    <row r="14" spans="1:65" ht="12.75" customHeight="1">
      <c r="A14" s="291">
        <v>6</v>
      </c>
      <c r="B14" s="293" t="str">
        <f>VLOOKUP(A14,'参加チーム名'!$C$4:$F$78,4)</f>
        <v>Aoiトップガン</v>
      </c>
      <c r="C14" s="288" t="str">
        <f>IF(C15+E15&gt;0,IF(C15&gt;E15,"○",IF(C15&lt;E15,"×","△")),"")</f>
        <v>×</v>
      </c>
      <c r="D14" s="268"/>
      <c r="E14" s="270"/>
      <c r="F14" s="288" t="str">
        <f>IF(F15+H15&gt;0,IF(F15&gt;H15,"○",IF(F15&lt;H15,"×","△")),"")</f>
        <v>×</v>
      </c>
      <c r="G14" s="268"/>
      <c r="H14" s="270"/>
      <c r="I14" s="288" t="str">
        <f>IF(I15+K15&gt;0,IF(I15&gt;K15,"○",IF(I15&lt;K15,"×","△")),"")</f>
        <v>×</v>
      </c>
      <c r="J14" s="268"/>
      <c r="K14" s="270"/>
      <c r="L14" s="288" t="str">
        <f>IF(L15+N15&gt;0,IF(L15&gt;N15,"○",IF(L15&lt;N15,"×","△")),"")</f>
        <v>△</v>
      </c>
      <c r="M14" s="268"/>
      <c r="N14" s="270"/>
      <c r="O14" s="288" t="str">
        <f>IF(O15+Q15&gt;0,IF(O15&gt;Q15,"○",IF(O15&lt;Q15,"×","△")),"")</f>
        <v>×</v>
      </c>
      <c r="P14" s="268"/>
      <c r="Q14" s="270"/>
      <c r="R14" s="289"/>
      <c r="S14" s="289"/>
      <c r="T14" s="290"/>
      <c r="U14" s="288" t="str">
        <f>IF(U15+W15&gt;0,IF(U15&gt;W15,"○",IF(U15&lt;W15,"×","△")),"")</f>
        <v>○</v>
      </c>
      <c r="V14" s="268"/>
      <c r="W14" s="270"/>
      <c r="X14" s="272">
        <f>COUNTIF(C14:W14,"○")</f>
        <v>1</v>
      </c>
      <c r="Y14" s="268" t="s">
        <v>3</v>
      </c>
      <c r="Z14" s="268">
        <f>COUNTIF(C14:W14,"△")</f>
        <v>1</v>
      </c>
      <c r="AA14" s="268" t="s">
        <v>3</v>
      </c>
      <c r="AB14" s="270">
        <f>COUNTIF(C14:W14,"×")</f>
        <v>4</v>
      </c>
      <c r="AC14" s="266">
        <f>X14*2+Z14*1</f>
        <v>3</v>
      </c>
      <c r="AD14" s="7">
        <f>C15+F15+I15+L15+O15+R15+U15</f>
        <v>38</v>
      </c>
      <c r="AE14" s="90"/>
      <c r="AF14" s="266">
        <f>RANK(AG14,$AG$4:$AG$17)</f>
        <v>7</v>
      </c>
      <c r="AG14" s="280">
        <f>AC14*100+AD14</f>
        <v>338</v>
      </c>
      <c r="AH14" s="281" t="s">
        <v>84</v>
      </c>
      <c r="AI14" s="291">
        <v>5</v>
      </c>
      <c r="AK14" s="14"/>
      <c r="AL14" s="168"/>
      <c r="AM14" s="166"/>
      <c r="AN14" s="167"/>
      <c r="AO14" s="166"/>
      <c r="AP14" s="166"/>
      <c r="AQ14" s="167"/>
      <c r="AR14" s="166"/>
      <c r="AS14" s="166"/>
      <c r="AT14" s="167"/>
      <c r="AU14" s="166"/>
      <c r="AV14" s="166"/>
      <c r="AW14" s="167"/>
      <c r="AX14" s="166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09"/>
      <c r="BL14" s="16"/>
      <c r="BM14" s="16"/>
    </row>
    <row r="15" spans="1:65" ht="12.75" customHeight="1">
      <c r="A15" s="292"/>
      <c r="B15" s="294"/>
      <c r="C15" s="8">
        <f>T5</f>
        <v>5</v>
      </c>
      <c r="D15" s="9" t="s">
        <v>30</v>
      </c>
      <c r="E15" s="10">
        <f>R5</f>
        <v>8</v>
      </c>
      <c r="F15" s="8">
        <f>T7</f>
        <v>3</v>
      </c>
      <c r="G15" s="9" t="s">
        <v>28</v>
      </c>
      <c r="H15" s="10">
        <f>R7</f>
        <v>10</v>
      </c>
      <c r="I15" s="8">
        <f>T9</f>
        <v>8</v>
      </c>
      <c r="J15" s="9" t="s">
        <v>28</v>
      </c>
      <c r="K15" s="10">
        <f>R9</f>
        <v>9</v>
      </c>
      <c r="L15" s="8">
        <f>T11</f>
        <v>9</v>
      </c>
      <c r="M15" s="9" t="s">
        <v>28</v>
      </c>
      <c r="N15" s="10">
        <f>R11</f>
        <v>9</v>
      </c>
      <c r="O15" s="8">
        <f>T13</f>
        <v>5</v>
      </c>
      <c r="P15" s="9" t="s">
        <v>28</v>
      </c>
      <c r="Q15" s="10">
        <f>R13</f>
        <v>7</v>
      </c>
      <c r="R15" s="289"/>
      <c r="S15" s="289"/>
      <c r="T15" s="290"/>
      <c r="U15" s="8">
        <v>8</v>
      </c>
      <c r="V15" s="9" t="s">
        <v>28</v>
      </c>
      <c r="W15" s="10">
        <v>6</v>
      </c>
      <c r="X15" s="273"/>
      <c r="Y15" s="269"/>
      <c r="Z15" s="269"/>
      <c r="AA15" s="269"/>
      <c r="AB15" s="271"/>
      <c r="AC15" s="267"/>
      <c r="AD15" s="91"/>
      <c r="AE15" s="11">
        <f>E15+H15+K15+N15+Q15+T15+W15</f>
        <v>49</v>
      </c>
      <c r="AF15" s="267"/>
      <c r="AG15" s="280"/>
      <c r="AH15" s="281"/>
      <c r="AI15" s="292"/>
      <c r="AK15" s="14"/>
      <c r="AL15" s="168"/>
      <c r="AM15" s="166"/>
      <c r="AN15" s="167"/>
      <c r="AO15" s="166"/>
      <c r="AP15" s="166"/>
      <c r="AQ15" s="167"/>
      <c r="AR15" s="166"/>
      <c r="AS15" s="166"/>
      <c r="AT15" s="167"/>
      <c r="AU15" s="166"/>
      <c r="AV15" s="166"/>
      <c r="AW15" s="167"/>
      <c r="AX15" s="166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09"/>
      <c r="BL15" s="16"/>
      <c r="BM15" s="16"/>
    </row>
    <row r="16" spans="1:65" ht="12.75" customHeight="1">
      <c r="A16" s="291">
        <v>7</v>
      </c>
      <c r="B16" s="293" t="str">
        <f>VLOOKUP(A16,'参加チーム名'!$C$4:$F$78,4)</f>
        <v>Pchans</v>
      </c>
      <c r="C16" s="288" t="str">
        <f>IF(C17+E17&gt;0,IF(C17&gt;E17,"○",IF(C17&lt;E17,"×","△")),"")</f>
        <v>○</v>
      </c>
      <c r="D16" s="268"/>
      <c r="E16" s="270"/>
      <c r="F16" s="288" t="str">
        <f>IF(F17+H17&gt;0,IF(F17&gt;H17,"○",IF(F17&lt;H17,"×","△")),"")</f>
        <v>○</v>
      </c>
      <c r="G16" s="268"/>
      <c r="H16" s="270"/>
      <c r="I16" s="288" t="str">
        <f>IF(I17+K17&gt;0,IF(I17&gt;K17,"○",IF(I17&lt;K17,"×","△")),"")</f>
        <v>○</v>
      </c>
      <c r="J16" s="268"/>
      <c r="K16" s="270"/>
      <c r="L16" s="288" t="str">
        <f>IF(L17+N17&gt;0,IF(L17&gt;N17,"○",IF(L17&lt;N17,"×","△")),"")</f>
        <v>○</v>
      </c>
      <c r="M16" s="268"/>
      <c r="N16" s="270"/>
      <c r="O16" s="288" t="str">
        <f>IF(O17+Q17&gt;0,IF(O17&gt;Q17,"○",IF(O17&lt;Q17,"×","△")),"")</f>
        <v>○</v>
      </c>
      <c r="P16" s="268"/>
      <c r="Q16" s="270"/>
      <c r="R16" s="288" t="str">
        <f>IF(R17+T17&gt;0,IF(R17&gt;T17,"○",IF(R17&lt;T17,"×","△")),"")</f>
        <v>×</v>
      </c>
      <c r="S16" s="268"/>
      <c r="T16" s="270"/>
      <c r="U16" s="289"/>
      <c r="V16" s="289"/>
      <c r="W16" s="290"/>
      <c r="X16" s="272">
        <f>COUNTIF(C16:W16,"○")</f>
        <v>5</v>
      </c>
      <c r="Y16" s="268" t="s">
        <v>3</v>
      </c>
      <c r="Z16" s="268">
        <f>COUNTIF(C16:W16,"△")</f>
        <v>0</v>
      </c>
      <c r="AA16" s="268" t="s">
        <v>3</v>
      </c>
      <c r="AB16" s="270">
        <f>COUNTIF(C16:W16,"×")</f>
        <v>1</v>
      </c>
      <c r="AC16" s="266">
        <f>X16*2+Z16*1</f>
        <v>10</v>
      </c>
      <c r="AD16" s="7">
        <f>C17+F17+I17+L17+O17+R17+U17</f>
        <v>50</v>
      </c>
      <c r="AE16" s="90"/>
      <c r="AF16" s="266">
        <f>RANK(AG16,$AG$4:$AG$17)</f>
        <v>1</v>
      </c>
      <c r="AG16" s="280">
        <f>AC16*100+AD16</f>
        <v>1050</v>
      </c>
      <c r="AH16" s="281" t="s">
        <v>92</v>
      </c>
      <c r="AI16" s="291">
        <v>6</v>
      </c>
      <c r="AK16" s="14"/>
      <c r="AL16" s="168"/>
      <c r="AM16" s="166"/>
      <c r="AN16" s="167"/>
      <c r="AO16" s="166"/>
      <c r="AP16" s="166"/>
      <c r="AQ16" s="167"/>
      <c r="AR16" s="166"/>
      <c r="AS16" s="166"/>
      <c r="AT16" s="167"/>
      <c r="AU16" s="166"/>
      <c r="AV16" s="166"/>
      <c r="AW16" s="167"/>
      <c r="AX16" s="166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09"/>
      <c r="BL16" s="16"/>
      <c r="BM16" s="16"/>
    </row>
    <row r="17" spans="1:65" ht="12.75" customHeight="1">
      <c r="A17" s="292"/>
      <c r="B17" s="294"/>
      <c r="C17" s="8">
        <f>W5</f>
        <v>11</v>
      </c>
      <c r="D17" s="9" t="s">
        <v>28</v>
      </c>
      <c r="E17" s="10">
        <f>U5</f>
        <v>7</v>
      </c>
      <c r="F17" s="8">
        <f>W7</f>
        <v>8</v>
      </c>
      <c r="G17" s="9" t="s">
        <v>28</v>
      </c>
      <c r="H17" s="10">
        <f>U7</f>
        <v>7</v>
      </c>
      <c r="I17" s="8">
        <f>W9</f>
        <v>8</v>
      </c>
      <c r="J17" s="9" t="s">
        <v>28</v>
      </c>
      <c r="K17" s="10">
        <f>U9</f>
        <v>7</v>
      </c>
      <c r="L17" s="8">
        <f>W11</f>
        <v>9</v>
      </c>
      <c r="M17" s="9" t="s">
        <v>28</v>
      </c>
      <c r="N17" s="10">
        <f>U11</f>
        <v>7</v>
      </c>
      <c r="O17" s="8">
        <f>W13</f>
        <v>8</v>
      </c>
      <c r="P17" s="9" t="s">
        <v>28</v>
      </c>
      <c r="Q17" s="10">
        <f>U13</f>
        <v>5</v>
      </c>
      <c r="R17" s="8">
        <f>W15</f>
        <v>6</v>
      </c>
      <c r="S17" s="9" t="s">
        <v>28</v>
      </c>
      <c r="T17" s="10">
        <f>U15</f>
        <v>8</v>
      </c>
      <c r="U17" s="289"/>
      <c r="V17" s="289"/>
      <c r="W17" s="290"/>
      <c r="X17" s="273"/>
      <c r="Y17" s="269"/>
      <c r="Z17" s="269"/>
      <c r="AA17" s="269"/>
      <c r="AB17" s="271"/>
      <c r="AC17" s="267"/>
      <c r="AD17" s="91"/>
      <c r="AE17" s="11">
        <f>E17+H17+K17+N17+Q17+T17+W17</f>
        <v>41</v>
      </c>
      <c r="AF17" s="267"/>
      <c r="AG17" s="280"/>
      <c r="AH17" s="281"/>
      <c r="AI17" s="292"/>
      <c r="AK17" s="14"/>
      <c r="AL17" s="168"/>
      <c r="AM17" s="166"/>
      <c r="AN17" s="167"/>
      <c r="AO17" s="166"/>
      <c r="AP17" s="166"/>
      <c r="AQ17" s="167"/>
      <c r="AR17" s="166"/>
      <c r="AS17" s="166"/>
      <c r="AT17" s="167"/>
      <c r="AU17" s="166"/>
      <c r="AV17" s="166"/>
      <c r="AW17" s="167"/>
      <c r="AX17" s="166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09"/>
      <c r="BL17" s="16"/>
      <c r="BM17" s="16"/>
    </row>
    <row r="18" spans="1:65" ht="12.75" customHeight="1">
      <c r="A18" s="14"/>
      <c r="B18" s="168"/>
      <c r="C18" s="166"/>
      <c r="D18" s="167"/>
      <c r="E18" s="166"/>
      <c r="F18" s="166"/>
      <c r="G18" s="167"/>
      <c r="H18" s="166"/>
      <c r="I18" s="166"/>
      <c r="J18" s="167"/>
      <c r="K18" s="166"/>
      <c r="L18" s="166"/>
      <c r="M18" s="167"/>
      <c r="N18" s="166"/>
      <c r="O18" s="166"/>
      <c r="P18" s="167"/>
      <c r="Q18" s="166"/>
      <c r="R18" s="166"/>
      <c r="S18" s="167"/>
      <c r="T18" s="166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57"/>
      <c r="AH18" s="111"/>
      <c r="AI18" s="111"/>
      <c r="AK18" s="14"/>
      <c r="AL18" s="168"/>
      <c r="AM18" s="166"/>
      <c r="AN18" s="167"/>
      <c r="AO18" s="166"/>
      <c r="AP18" s="166"/>
      <c r="AQ18" s="167"/>
      <c r="AR18" s="166"/>
      <c r="AS18" s="166"/>
      <c r="AT18" s="167"/>
      <c r="AU18" s="166"/>
      <c r="AV18" s="166"/>
      <c r="AW18" s="167"/>
      <c r="AX18" s="166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09"/>
      <c r="BL18" s="16"/>
      <c r="BM18" s="16"/>
    </row>
    <row r="19" spans="1:65" ht="12.75" customHeight="1">
      <c r="A19" s="14"/>
      <c r="B19" s="168"/>
      <c r="C19" s="166"/>
      <c r="D19" s="167"/>
      <c r="E19" s="166"/>
      <c r="F19" s="166"/>
      <c r="G19" s="167"/>
      <c r="H19" s="166"/>
      <c r="I19" s="166"/>
      <c r="J19" s="167"/>
      <c r="K19" s="166"/>
      <c r="L19" s="166"/>
      <c r="M19" s="167"/>
      <c r="N19" s="166"/>
      <c r="O19" s="166"/>
      <c r="P19" s="167"/>
      <c r="Q19" s="166"/>
      <c r="R19" s="166"/>
      <c r="S19" s="167"/>
      <c r="T19" s="166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57"/>
      <c r="AH19" s="111"/>
      <c r="AI19" s="111"/>
      <c r="AK19" s="14"/>
      <c r="AL19" s="168"/>
      <c r="AM19" s="166"/>
      <c r="AN19" s="167"/>
      <c r="AO19" s="166"/>
      <c r="AP19" s="166"/>
      <c r="AQ19" s="167"/>
      <c r="AR19" s="166"/>
      <c r="AS19" s="166"/>
      <c r="AT19" s="167"/>
      <c r="AU19" s="166"/>
      <c r="AV19" s="166"/>
      <c r="AW19" s="167"/>
      <c r="AX19" s="166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09"/>
      <c r="BL19" s="16"/>
      <c r="BM19" s="16"/>
    </row>
    <row r="20" spans="1:65" ht="12.75" customHeight="1">
      <c r="A20" s="4"/>
      <c r="B20" s="5" t="s">
        <v>220</v>
      </c>
      <c r="C20" s="296">
        <f>A21</f>
        <v>8</v>
      </c>
      <c r="D20" s="296"/>
      <c r="E20" s="287"/>
      <c r="F20" s="296">
        <f>A23</f>
        <v>9</v>
      </c>
      <c r="G20" s="296"/>
      <c r="H20" s="287"/>
      <c r="I20" s="286">
        <f>A25</f>
        <v>10</v>
      </c>
      <c r="J20" s="296"/>
      <c r="K20" s="287"/>
      <c r="L20" s="286">
        <f>A27</f>
        <v>11</v>
      </c>
      <c r="M20" s="296"/>
      <c r="N20" s="287"/>
      <c r="O20" s="286">
        <f>A29</f>
        <v>12</v>
      </c>
      <c r="P20" s="296"/>
      <c r="Q20" s="287"/>
      <c r="R20" s="286">
        <f>A31</f>
        <v>13</v>
      </c>
      <c r="S20" s="296"/>
      <c r="T20" s="287"/>
      <c r="U20" s="286">
        <f>A33</f>
        <v>14</v>
      </c>
      <c r="V20" s="296"/>
      <c r="W20" s="287"/>
      <c r="X20" s="283" t="s">
        <v>5</v>
      </c>
      <c r="Y20" s="284"/>
      <c r="Z20" s="284"/>
      <c r="AA20" s="284"/>
      <c r="AB20" s="285"/>
      <c r="AC20" s="6" t="s">
        <v>0</v>
      </c>
      <c r="AD20" s="286" t="s">
        <v>25</v>
      </c>
      <c r="AE20" s="287"/>
      <c r="AF20" s="6" t="s">
        <v>1</v>
      </c>
      <c r="AG20" s="107" t="s">
        <v>8</v>
      </c>
      <c r="AH20" s="19"/>
      <c r="AI20" s="19"/>
      <c r="AK20" s="4"/>
      <c r="AL20" s="5" t="s">
        <v>226</v>
      </c>
      <c r="AM20" s="296">
        <f>AK21</f>
        <v>29</v>
      </c>
      <c r="AN20" s="296"/>
      <c r="AO20" s="287"/>
      <c r="AP20" s="296">
        <f>AK23</f>
        <v>30</v>
      </c>
      <c r="AQ20" s="296"/>
      <c r="AR20" s="287"/>
      <c r="AS20" s="286">
        <f>AK25</f>
        <v>31</v>
      </c>
      <c r="AT20" s="296"/>
      <c r="AU20" s="287"/>
      <c r="AV20" s="286">
        <f>AK27</f>
        <v>32</v>
      </c>
      <c r="AW20" s="296"/>
      <c r="AX20" s="287"/>
      <c r="AY20" s="286">
        <f>AK29</f>
        <v>33</v>
      </c>
      <c r="AZ20" s="296"/>
      <c r="BA20" s="287"/>
      <c r="BB20" s="284" t="s">
        <v>5</v>
      </c>
      <c r="BC20" s="284"/>
      <c r="BD20" s="284"/>
      <c r="BE20" s="284"/>
      <c r="BF20" s="285"/>
      <c r="BG20" s="6" t="s">
        <v>0</v>
      </c>
      <c r="BH20" s="286" t="s">
        <v>25</v>
      </c>
      <c r="BI20" s="287"/>
      <c r="BJ20" s="6"/>
      <c r="BK20" s="107" t="s">
        <v>8</v>
      </c>
      <c r="BL20" s="19"/>
      <c r="BM20" s="19"/>
    </row>
    <row r="21" spans="1:65" ht="12.75" customHeight="1">
      <c r="A21" s="291">
        <v>8</v>
      </c>
      <c r="B21" s="293" t="str">
        <f>VLOOKUP(A21,'参加チーム名'!$C$4:$F$78,4)</f>
        <v>吉田☆ラッキースターズ</v>
      </c>
      <c r="C21" s="289"/>
      <c r="D21" s="289"/>
      <c r="E21" s="290"/>
      <c r="F21" s="288" t="str">
        <f>IF(F22+H22&gt;0,IF(F22&gt;H22,"○",IF(F22&lt;H22,"×","△")),"")</f>
        <v>○</v>
      </c>
      <c r="G21" s="268"/>
      <c r="H21" s="270"/>
      <c r="I21" s="288" t="str">
        <f>IF(I22+K22&gt;0,IF(I22&gt;K22,"○",IF(I22&lt;K22,"×","△")),"")</f>
        <v>×</v>
      </c>
      <c r="J21" s="268"/>
      <c r="K21" s="270"/>
      <c r="L21" s="288" t="str">
        <f>IF(L22+N22&gt;0,IF(L22&gt;N22,"○",IF(L22&lt;N22,"×","△")),"")</f>
        <v>△</v>
      </c>
      <c r="M21" s="268"/>
      <c r="N21" s="270"/>
      <c r="O21" s="288" t="str">
        <f>IF(O22+Q22&gt;0,IF(O22&gt;Q22,"○",IF(O22&lt;Q22,"×","△")),"")</f>
        <v>○</v>
      </c>
      <c r="P21" s="268"/>
      <c r="Q21" s="270"/>
      <c r="R21" s="288" t="str">
        <f>IF(R22+T22&gt;0,IF(R22&gt;T22,"○",IF(R22&lt;T22,"×","△")),"")</f>
        <v>○</v>
      </c>
      <c r="S21" s="268"/>
      <c r="T21" s="270"/>
      <c r="U21" s="288" t="str">
        <f>IF(U22+W22&gt;0,IF(U22&gt;W22,"○",IF(U22&lt;W22,"×","△")),"")</f>
        <v>×</v>
      </c>
      <c r="V21" s="268"/>
      <c r="W21" s="270"/>
      <c r="X21" s="272">
        <f>COUNTIF(C21:W21,"○")</f>
        <v>3</v>
      </c>
      <c r="Y21" s="268" t="s">
        <v>3</v>
      </c>
      <c r="Z21" s="268">
        <f>COUNTIF(C21:W21,"△")</f>
        <v>1</v>
      </c>
      <c r="AA21" s="268" t="s">
        <v>3</v>
      </c>
      <c r="AB21" s="270">
        <f>COUNTIF(C21:W21,"×")</f>
        <v>2</v>
      </c>
      <c r="AC21" s="266">
        <f>X21*2+Z21*1</f>
        <v>7</v>
      </c>
      <c r="AD21" s="7">
        <f>C22+F22+I22+L22+O22+R22+U22</f>
        <v>53</v>
      </c>
      <c r="AE21" s="90"/>
      <c r="AF21" s="266">
        <f>RANK(AG21,$AG$21:$AG$34)</f>
        <v>4</v>
      </c>
      <c r="AG21" s="282">
        <f>AC21*100+AD21</f>
        <v>753</v>
      </c>
      <c r="AH21" s="281" t="s">
        <v>10</v>
      </c>
      <c r="AI21" s="291">
        <v>14</v>
      </c>
      <c r="AK21" s="266">
        <v>29</v>
      </c>
      <c r="AL21" s="293" t="str">
        <f>VLOOKUP(AK21,'参加チーム名'!$C$4:$F$78,4)</f>
        <v>ブルースターキング騎士</v>
      </c>
      <c r="AM21" s="289"/>
      <c r="AN21" s="289"/>
      <c r="AO21" s="290"/>
      <c r="AP21" s="288" t="str">
        <f>IF(AP22+AR22&gt;0,IF(AP22&gt;AR22,"○",IF(AP22&lt;AR22,"×","△")),"")</f>
        <v>×</v>
      </c>
      <c r="AQ21" s="268"/>
      <c r="AR21" s="270"/>
      <c r="AS21" s="288" t="str">
        <f>IF(AS22+AU22&gt;0,IF(AS22&gt;AU22,"○",IF(AS22&lt;AU22,"×","△")),"")</f>
        <v>×</v>
      </c>
      <c r="AT21" s="268"/>
      <c r="AU21" s="270"/>
      <c r="AV21" s="288" t="str">
        <f>IF(AV22+AX22&gt;0,IF(AV22&gt;AX22,"○",IF(AV22&lt;AX22,"×","△")),"")</f>
        <v>○</v>
      </c>
      <c r="AW21" s="268"/>
      <c r="AX21" s="270"/>
      <c r="AY21" s="295" t="str">
        <f>IF(AY22+BA22&gt;0,IF(AY22&gt;BA22,"○",IF(AY22&lt;BA22,"×","△")),"")</f>
        <v>×</v>
      </c>
      <c r="AZ21" s="268"/>
      <c r="BA21" s="270"/>
      <c r="BB21" s="268">
        <f>COUNTIF(AM21:BA21,"○")</f>
        <v>1</v>
      </c>
      <c r="BC21" s="268" t="s">
        <v>3</v>
      </c>
      <c r="BD21" s="268">
        <f>COUNTIF(AM21:BA21,"△")</f>
        <v>0</v>
      </c>
      <c r="BE21" s="268" t="s">
        <v>3</v>
      </c>
      <c r="BF21" s="270">
        <f>COUNTIF(AM21:BA21,"×")</f>
        <v>3</v>
      </c>
      <c r="BG21" s="266">
        <f>BB21*2+BD21*1</f>
        <v>2</v>
      </c>
      <c r="BH21" s="7">
        <f>AM22+AP22+AS22+AV22</f>
        <v>19</v>
      </c>
      <c r="BI21" s="90"/>
      <c r="BJ21" s="266"/>
      <c r="BK21" s="282">
        <f>BG21*100+BH21</f>
        <v>219</v>
      </c>
      <c r="BL21" s="266" t="s">
        <v>12</v>
      </c>
      <c r="BM21" s="266"/>
    </row>
    <row r="22" spans="1:65" ht="12.75" customHeight="1">
      <c r="A22" s="292"/>
      <c r="B22" s="294"/>
      <c r="C22" s="289"/>
      <c r="D22" s="289"/>
      <c r="E22" s="290"/>
      <c r="F22" s="8">
        <v>11</v>
      </c>
      <c r="G22" s="9" t="s">
        <v>28</v>
      </c>
      <c r="H22" s="10">
        <v>0</v>
      </c>
      <c r="I22" s="8">
        <v>7</v>
      </c>
      <c r="J22" s="9" t="s">
        <v>28</v>
      </c>
      <c r="K22" s="10">
        <v>8</v>
      </c>
      <c r="L22" s="12">
        <v>8</v>
      </c>
      <c r="M22" s="9" t="s">
        <v>28</v>
      </c>
      <c r="N22" s="10">
        <v>8</v>
      </c>
      <c r="O22" s="8">
        <v>10</v>
      </c>
      <c r="P22" s="9" t="s">
        <v>28</v>
      </c>
      <c r="Q22" s="10">
        <v>3</v>
      </c>
      <c r="R22" s="8">
        <v>9</v>
      </c>
      <c r="S22" s="9" t="s">
        <v>28</v>
      </c>
      <c r="T22" s="10">
        <v>5</v>
      </c>
      <c r="U22" s="12">
        <v>8</v>
      </c>
      <c r="V22" s="9" t="s">
        <v>28</v>
      </c>
      <c r="W22" s="10">
        <v>9</v>
      </c>
      <c r="X22" s="273"/>
      <c r="Y22" s="269"/>
      <c r="Z22" s="269"/>
      <c r="AA22" s="269"/>
      <c r="AB22" s="271"/>
      <c r="AC22" s="267"/>
      <c r="AD22" s="91"/>
      <c r="AE22" s="11">
        <f>E22+H22+K22+N22+Q22+T22+W22</f>
        <v>33</v>
      </c>
      <c r="AF22" s="267"/>
      <c r="AG22" s="282"/>
      <c r="AH22" s="281"/>
      <c r="AI22" s="292"/>
      <c r="AK22" s="267"/>
      <c r="AL22" s="294"/>
      <c r="AM22" s="289"/>
      <c r="AN22" s="289"/>
      <c r="AO22" s="290"/>
      <c r="AP22" s="8">
        <v>8</v>
      </c>
      <c r="AQ22" s="9" t="s">
        <v>28</v>
      </c>
      <c r="AR22" s="10">
        <v>10</v>
      </c>
      <c r="AS22" s="8">
        <v>0</v>
      </c>
      <c r="AT22" s="9" t="s">
        <v>28</v>
      </c>
      <c r="AU22" s="10">
        <v>10</v>
      </c>
      <c r="AV22" s="12">
        <v>11</v>
      </c>
      <c r="AW22" s="9" t="s">
        <v>28</v>
      </c>
      <c r="AX22" s="10">
        <v>4</v>
      </c>
      <c r="AY22" s="12">
        <v>6</v>
      </c>
      <c r="AZ22" s="9" t="s">
        <v>28</v>
      </c>
      <c r="BA22" s="10">
        <v>9</v>
      </c>
      <c r="BB22" s="269"/>
      <c r="BC22" s="269"/>
      <c r="BD22" s="269"/>
      <c r="BE22" s="269"/>
      <c r="BF22" s="271"/>
      <c r="BG22" s="267"/>
      <c r="BH22" s="91"/>
      <c r="BI22" s="11">
        <f>AO22+AR22+AU22+AX22</f>
        <v>24</v>
      </c>
      <c r="BJ22" s="267"/>
      <c r="BK22" s="282"/>
      <c r="BL22" s="267"/>
      <c r="BM22" s="267"/>
    </row>
    <row r="23" spans="1:65" ht="12.75" customHeight="1">
      <c r="A23" s="291">
        <v>9</v>
      </c>
      <c r="B23" s="298" t="str">
        <f>VLOOKUP(A23,'参加チーム名'!$C$4:$F$78,4)</f>
        <v>城北ジェイソンズ</v>
      </c>
      <c r="C23" s="288" t="str">
        <f>IF(C24+E24&gt;0,IF(C24&gt;E24,"○",IF(C24&lt;E24,"×","△")),"")</f>
        <v>×</v>
      </c>
      <c r="D23" s="268"/>
      <c r="E23" s="270"/>
      <c r="F23" s="289"/>
      <c r="G23" s="289"/>
      <c r="H23" s="290"/>
      <c r="I23" s="288" t="str">
        <f>IF(I24+K24&gt;0,IF(I24&gt;K24,"○",IF(I24&lt;K24,"×","△")),"")</f>
        <v>×</v>
      </c>
      <c r="J23" s="268"/>
      <c r="K23" s="270"/>
      <c r="L23" s="288" t="str">
        <f>IF(L24+N24&gt;0,IF(L24&gt;N24,"○",IF(L24&lt;N24,"×","△")),"")</f>
        <v>×</v>
      </c>
      <c r="M23" s="268"/>
      <c r="N23" s="270"/>
      <c r="O23" s="288" t="str">
        <f>IF(O24+Q24&gt;0,IF(O24&gt;Q24,"○",IF(O24&lt;Q24,"×","△")),"")</f>
        <v>×</v>
      </c>
      <c r="P23" s="268"/>
      <c r="Q23" s="270"/>
      <c r="R23" s="288" t="str">
        <f>IF(R24+T24&gt;0,IF(R24&gt;T24,"○",IF(R24&lt;T24,"×","△")),"")</f>
        <v>×</v>
      </c>
      <c r="S23" s="268"/>
      <c r="T23" s="270"/>
      <c r="U23" s="288" t="str">
        <f>IF(U24+W24&gt;0,IF(U24&gt;W24,"○",IF(U24&lt;W24,"×","△")),"")</f>
        <v>×</v>
      </c>
      <c r="V23" s="268"/>
      <c r="W23" s="270"/>
      <c r="X23" s="272">
        <f>COUNTIF(C23:W23,"○")</f>
        <v>0</v>
      </c>
      <c r="Y23" s="268" t="s">
        <v>3</v>
      </c>
      <c r="Z23" s="268">
        <f>COUNTIF(C23:W23,"△")</f>
        <v>0</v>
      </c>
      <c r="AA23" s="268" t="s">
        <v>3</v>
      </c>
      <c r="AB23" s="270">
        <f>COUNTIF(C23:W23,"×")</f>
        <v>6</v>
      </c>
      <c r="AC23" s="266">
        <f>X23*2+Z23*1</f>
        <v>0</v>
      </c>
      <c r="AD23" s="7">
        <f>C24+F24+I24+L24+O24+R24+U24</f>
        <v>0</v>
      </c>
      <c r="AE23" s="90"/>
      <c r="AF23" s="266">
        <f>RANK(AG23,$AG$21:$AG$34)</f>
        <v>7</v>
      </c>
      <c r="AG23" s="282">
        <f>AC23*100+AD23</f>
        <v>0</v>
      </c>
      <c r="AH23" s="281" t="s">
        <v>38</v>
      </c>
      <c r="AI23" s="291">
        <v>10</v>
      </c>
      <c r="AK23" s="266">
        <v>30</v>
      </c>
      <c r="AL23" s="293" t="str">
        <f>VLOOKUP(AK23,'参加チーム名'!$C$4:$F$78,4)</f>
        <v>ＪＮ星人</v>
      </c>
      <c r="AM23" s="288" t="str">
        <f>IF(AM24+AO24&gt;0,IF(AM24&gt;AO24,"○",IF(AM24&lt;AO24,"×","△")),"")</f>
        <v>○</v>
      </c>
      <c r="AN23" s="268"/>
      <c r="AO23" s="270"/>
      <c r="AP23" s="289"/>
      <c r="AQ23" s="289"/>
      <c r="AR23" s="290"/>
      <c r="AS23" s="288" t="str">
        <f>IF(AS24+AU24&gt;0,IF(AS24&gt;AU24,"○",IF(AS24&lt;AU24,"×","△")),"")</f>
        <v>×</v>
      </c>
      <c r="AT23" s="268"/>
      <c r="AU23" s="270"/>
      <c r="AV23" s="288" t="str">
        <f>IF(AV24+AX24&gt;0,IF(AV24&gt;AX24,"○",IF(AV24&lt;AX24,"×","△")),"")</f>
        <v>△</v>
      </c>
      <c r="AW23" s="268"/>
      <c r="AX23" s="270"/>
      <c r="AY23" s="295" t="str">
        <f>IF(AY24+BA24&gt;0,IF(AY24&gt;BA24,"○",IF(AY24&lt;BA24,"×","△")),"")</f>
        <v>○</v>
      </c>
      <c r="AZ23" s="268"/>
      <c r="BA23" s="270"/>
      <c r="BB23" s="268">
        <f>COUNTIF(AM23:BA23,"○")</f>
        <v>2</v>
      </c>
      <c r="BC23" s="268" t="s">
        <v>3</v>
      </c>
      <c r="BD23" s="268">
        <f>COUNTIF(AM23:BA23,"△")</f>
        <v>1</v>
      </c>
      <c r="BE23" s="268" t="s">
        <v>3</v>
      </c>
      <c r="BF23" s="270">
        <f>COUNTIF(AM23:BA23,"×")</f>
        <v>1</v>
      </c>
      <c r="BG23" s="266">
        <f>BB23*2+BD23*1</f>
        <v>5</v>
      </c>
      <c r="BH23" s="7">
        <f>AM24+AP24+AS24+AV24</f>
        <v>24</v>
      </c>
      <c r="BI23" s="90"/>
      <c r="BJ23" s="266"/>
      <c r="BK23" s="282">
        <f>BG23*100+BH23</f>
        <v>524</v>
      </c>
      <c r="BL23" s="266" t="s">
        <v>44</v>
      </c>
      <c r="BM23" s="266"/>
    </row>
    <row r="24" spans="1:65" ht="12.75" customHeight="1">
      <c r="A24" s="292"/>
      <c r="B24" s="299"/>
      <c r="C24" s="8">
        <f>H22</f>
        <v>0</v>
      </c>
      <c r="D24" s="9" t="s">
        <v>28</v>
      </c>
      <c r="E24" s="10">
        <f>F22</f>
        <v>11</v>
      </c>
      <c r="F24" s="289"/>
      <c r="G24" s="289"/>
      <c r="H24" s="290"/>
      <c r="I24" s="8">
        <v>0</v>
      </c>
      <c r="J24" s="9" t="s">
        <v>28</v>
      </c>
      <c r="K24" s="10">
        <v>11</v>
      </c>
      <c r="L24" s="12">
        <v>0</v>
      </c>
      <c r="M24" s="9" t="s">
        <v>28</v>
      </c>
      <c r="N24" s="10">
        <v>11</v>
      </c>
      <c r="O24" s="8">
        <v>0</v>
      </c>
      <c r="P24" s="9" t="s">
        <v>28</v>
      </c>
      <c r="Q24" s="10">
        <v>11</v>
      </c>
      <c r="R24" s="8">
        <v>0</v>
      </c>
      <c r="S24" s="9" t="s">
        <v>28</v>
      </c>
      <c r="T24" s="10">
        <v>11</v>
      </c>
      <c r="U24" s="12">
        <v>0</v>
      </c>
      <c r="V24" s="9" t="s">
        <v>28</v>
      </c>
      <c r="W24" s="10">
        <v>11</v>
      </c>
      <c r="X24" s="273"/>
      <c r="Y24" s="269"/>
      <c r="Z24" s="269"/>
      <c r="AA24" s="269"/>
      <c r="AB24" s="271"/>
      <c r="AC24" s="267"/>
      <c r="AD24" s="91"/>
      <c r="AE24" s="11">
        <f>E24+H24+K24+N24+Q24+T24+W24</f>
        <v>66</v>
      </c>
      <c r="AF24" s="267"/>
      <c r="AG24" s="282"/>
      <c r="AH24" s="281"/>
      <c r="AI24" s="292"/>
      <c r="AK24" s="267"/>
      <c r="AL24" s="294"/>
      <c r="AM24" s="8">
        <f>AR22</f>
        <v>10</v>
      </c>
      <c r="AN24" s="9" t="s">
        <v>28</v>
      </c>
      <c r="AO24" s="10">
        <f>AP22</f>
        <v>8</v>
      </c>
      <c r="AP24" s="289"/>
      <c r="AQ24" s="289"/>
      <c r="AR24" s="290"/>
      <c r="AS24" s="8">
        <v>5</v>
      </c>
      <c r="AT24" s="9" t="s">
        <v>28</v>
      </c>
      <c r="AU24" s="10">
        <v>9</v>
      </c>
      <c r="AV24" s="12">
        <v>9</v>
      </c>
      <c r="AW24" s="9" t="s">
        <v>28</v>
      </c>
      <c r="AX24" s="10">
        <v>9</v>
      </c>
      <c r="AY24" s="12">
        <v>10</v>
      </c>
      <c r="AZ24" s="9" t="s">
        <v>28</v>
      </c>
      <c r="BA24" s="10">
        <v>6</v>
      </c>
      <c r="BB24" s="269"/>
      <c r="BC24" s="269"/>
      <c r="BD24" s="269"/>
      <c r="BE24" s="269"/>
      <c r="BF24" s="271"/>
      <c r="BG24" s="267"/>
      <c r="BH24" s="91"/>
      <c r="BI24" s="11">
        <f>AO24+AR24+AU24+AX24</f>
        <v>26</v>
      </c>
      <c r="BJ24" s="267"/>
      <c r="BK24" s="282"/>
      <c r="BL24" s="267"/>
      <c r="BM24" s="267"/>
    </row>
    <row r="25" spans="1:65" ht="12.75" customHeight="1">
      <c r="A25" s="291">
        <v>10</v>
      </c>
      <c r="B25" s="293" t="str">
        <f>VLOOKUP(A25,'参加チーム名'!$C$4:$F$78,4)</f>
        <v>岩沼西ファイターズ</v>
      </c>
      <c r="C25" s="288" t="str">
        <f>IF(C26+E26&gt;0,IF(C26&gt;E26,"○",IF(C26&lt;E26,"×","△")),"")</f>
        <v>○</v>
      </c>
      <c r="D25" s="268"/>
      <c r="E25" s="270"/>
      <c r="F25" s="288" t="str">
        <f>IF(F26+H26&gt;0,IF(F26&gt;H26,"○",IF(F26&lt;H26,"×","△")),"")</f>
        <v>○</v>
      </c>
      <c r="G25" s="268"/>
      <c r="H25" s="270"/>
      <c r="I25" s="289"/>
      <c r="J25" s="289"/>
      <c r="K25" s="290"/>
      <c r="L25" s="288" t="str">
        <f>IF(L26+N26&gt;0,IF(L26&gt;N26,"○",IF(L26&lt;N26,"×","△")),"")</f>
        <v>×</v>
      </c>
      <c r="M25" s="268"/>
      <c r="N25" s="270"/>
      <c r="O25" s="288" t="str">
        <f>IF(O26+Q26&gt;0,IF(O26&gt;Q26,"○",IF(O26&lt;Q26,"×","△")),"")</f>
        <v>○</v>
      </c>
      <c r="P25" s="268"/>
      <c r="Q25" s="270"/>
      <c r="R25" s="288" t="str">
        <f>IF(R26+T26&gt;0,IF(R26&gt;T26,"○",IF(R26&lt;T26,"×","△")),"")</f>
        <v>○</v>
      </c>
      <c r="S25" s="268"/>
      <c r="T25" s="270"/>
      <c r="U25" s="288" t="str">
        <f>IF(U26+W26&gt;0,IF(U26&gt;W26,"○",IF(U26&lt;W26,"×","△")),"")</f>
        <v>△</v>
      </c>
      <c r="V25" s="268"/>
      <c r="W25" s="270"/>
      <c r="X25" s="272">
        <f>COUNTIF(C25:W25,"○")</f>
        <v>4</v>
      </c>
      <c r="Y25" s="268" t="s">
        <v>3</v>
      </c>
      <c r="Z25" s="268">
        <f>COUNTIF(C25:W25,"△")</f>
        <v>1</v>
      </c>
      <c r="AA25" s="268" t="s">
        <v>3</v>
      </c>
      <c r="AB25" s="270">
        <f>COUNTIF(C25:W25,"×")</f>
        <v>1</v>
      </c>
      <c r="AC25" s="266">
        <f>X25*2+Z25*1</f>
        <v>9</v>
      </c>
      <c r="AD25" s="7">
        <f>C26+F26+I26+L26+O26+R26+U26</f>
        <v>58</v>
      </c>
      <c r="AE25" s="90"/>
      <c r="AF25" s="266">
        <f>RANK(AG25,$AG$21:$AG$34)</f>
        <v>2</v>
      </c>
      <c r="AG25" s="280">
        <f>AC25*100+AD25</f>
        <v>958</v>
      </c>
      <c r="AH25" s="281" t="s">
        <v>35</v>
      </c>
      <c r="AI25" s="291">
        <v>11</v>
      </c>
      <c r="AK25" s="266">
        <v>31</v>
      </c>
      <c r="AL25" s="293" t="str">
        <f>VLOOKUP(AK25,'参加チーム名'!$C$4:$F$78,4)</f>
        <v>バイオレンス国田Jr</v>
      </c>
      <c r="AM25" s="288" t="str">
        <f>IF(AM26+AO26&gt;0,IF(AM26&gt;AO26,"○",IF(AM26&lt;AO26,"×","△")),"")</f>
        <v>○</v>
      </c>
      <c r="AN25" s="268"/>
      <c r="AO25" s="270"/>
      <c r="AP25" s="288" t="str">
        <f>IF(AP26+AR26&gt;0,IF(AP26&gt;AR26,"○",IF(AP26&lt;AR26,"×","△")),"")</f>
        <v>○</v>
      </c>
      <c r="AQ25" s="268"/>
      <c r="AR25" s="270"/>
      <c r="AS25" s="289"/>
      <c r="AT25" s="289"/>
      <c r="AU25" s="290"/>
      <c r="AV25" s="288" t="str">
        <f>IF(AV26+AX26&gt;0,IF(AV26&gt;AX26,"○",IF(AV26&lt;AX26,"×","△")),"")</f>
        <v>○</v>
      </c>
      <c r="AW25" s="268"/>
      <c r="AX25" s="270"/>
      <c r="AY25" s="295" t="str">
        <f>IF(AY26+BA26&gt;0,IF(AY26&gt;BA26,"○",IF(AY26&lt;BA26,"×","△")),"")</f>
        <v>○</v>
      </c>
      <c r="AZ25" s="268"/>
      <c r="BA25" s="270"/>
      <c r="BB25" s="268">
        <f>COUNTIF(AM25:BA25,"○")</f>
        <v>4</v>
      </c>
      <c r="BC25" s="268" t="s">
        <v>3</v>
      </c>
      <c r="BD25" s="268">
        <f>COUNTIF(AM25:BA25,"△")</f>
        <v>0</v>
      </c>
      <c r="BE25" s="268" t="s">
        <v>3</v>
      </c>
      <c r="BF25" s="270">
        <f>COUNTIF(AM25:BA25,"×")</f>
        <v>0</v>
      </c>
      <c r="BG25" s="266">
        <f>BB25*2+BD25*1</f>
        <v>8</v>
      </c>
      <c r="BH25" s="7">
        <f>AM26+AP26+AS26+AV26</f>
        <v>29</v>
      </c>
      <c r="BI25" s="90"/>
      <c r="BJ25" s="266"/>
      <c r="BK25" s="282">
        <f>BG25*100+BH25</f>
        <v>829</v>
      </c>
      <c r="BL25" s="266" t="s">
        <v>39</v>
      </c>
      <c r="BM25" s="266"/>
    </row>
    <row r="26" spans="1:65" ht="12.75" customHeight="1">
      <c r="A26" s="292"/>
      <c r="B26" s="294"/>
      <c r="C26" s="8">
        <f>K22</f>
        <v>8</v>
      </c>
      <c r="D26" s="9" t="s">
        <v>30</v>
      </c>
      <c r="E26" s="10">
        <f>I22</f>
        <v>7</v>
      </c>
      <c r="F26" s="8">
        <f>K24</f>
        <v>11</v>
      </c>
      <c r="G26" s="9" t="s">
        <v>28</v>
      </c>
      <c r="H26" s="10">
        <f>I24</f>
        <v>0</v>
      </c>
      <c r="I26" s="289"/>
      <c r="J26" s="289"/>
      <c r="K26" s="290"/>
      <c r="L26" s="8">
        <v>9</v>
      </c>
      <c r="M26" s="9" t="s">
        <v>28</v>
      </c>
      <c r="N26" s="10">
        <v>10</v>
      </c>
      <c r="O26" s="8">
        <v>10</v>
      </c>
      <c r="P26" s="9" t="s">
        <v>28</v>
      </c>
      <c r="Q26" s="10">
        <v>4</v>
      </c>
      <c r="R26" s="8">
        <v>11</v>
      </c>
      <c r="S26" s="9" t="s">
        <v>28</v>
      </c>
      <c r="T26" s="10">
        <v>8</v>
      </c>
      <c r="U26" s="8">
        <v>9</v>
      </c>
      <c r="V26" s="9" t="s">
        <v>28</v>
      </c>
      <c r="W26" s="10">
        <v>9</v>
      </c>
      <c r="X26" s="273"/>
      <c r="Y26" s="269"/>
      <c r="Z26" s="269"/>
      <c r="AA26" s="269"/>
      <c r="AB26" s="271"/>
      <c r="AC26" s="267"/>
      <c r="AD26" s="91"/>
      <c r="AE26" s="11">
        <f>E26+H26+K26+N26+Q26+T26+W26</f>
        <v>38</v>
      </c>
      <c r="AF26" s="267"/>
      <c r="AG26" s="280"/>
      <c r="AH26" s="281"/>
      <c r="AI26" s="292"/>
      <c r="AK26" s="267"/>
      <c r="AL26" s="294"/>
      <c r="AM26" s="8">
        <f>AU22</f>
        <v>10</v>
      </c>
      <c r="AN26" s="9" t="s">
        <v>30</v>
      </c>
      <c r="AO26" s="10">
        <f>AS22</f>
        <v>0</v>
      </c>
      <c r="AP26" s="8">
        <f>AU24</f>
        <v>9</v>
      </c>
      <c r="AQ26" s="9" t="s">
        <v>28</v>
      </c>
      <c r="AR26" s="10">
        <f>AS24</f>
        <v>5</v>
      </c>
      <c r="AS26" s="289"/>
      <c r="AT26" s="289"/>
      <c r="AU26" s="290"/>
      <c r="AV26" s="105">
        <v>10</v>
      </c>
      <c r="AW26" s="9" t="s">
        <v>28</v>
      </c>
      <c r="AX26" s="11">
        <v>3</v>
      </c>
      <c r="AY26" s="12">
        <v>11</v>
      </c>
      <c r="AZ26" s="9" t="s">
        <v>28</v>
      </c>
      <c r="BA26" s="10">
        <v>5</v>
      </c>
      <c r="BB26" s="269"/>
      <c r="BC26" s="269"/>
      <c r="BD26" s="269"/>
      <c r="BE26" s="269"/>
      <c r="BF26" s="271"/>
      <c r="BG26" s="267"/>
      <c r="BH26" s="91"/>
      <c r="BI26" s="11">
        <f>AO26+AR26+AU26+AX26</f>
        <v>8</v>
      </c>
      <c r="BJ26" s="267"/>
      <c r="BK26" s="282"/>
      <c r="BL26" s="267"/>
      <c r="BM26" s="267"/>
    </row>
    <row r="27" spans="1:65" ht="12.75" customHeight="1">
      <c r="A27" s="291">
        <v>11</v>
      </c>
      <c r="B27" s="293" t="str">
        <f>VLOOKUP(A27,'参加チーム名'!$C$4:$F$78,4)</f>
        <v>ＷＡＮＯドリームズ</v>
      </c>
      <c r="C27" s="288" t="str">
        <f>IF(C28+E28&gt;0,IF(C28&gt;E28,"○",IF(C28&lt;E28,"×","△")),"")</f>
        <v>△</v>
      </c>
      <c r="D27" s="268"/>
      <c r="E27" s="270"/>
      <c r="F27" s="288" t="str">
        <f>IF(F28+H28&gt;0,IF(F28&gt;H28,"○",IF(F28&lt;H28,"×","△")),"")</f>
        <v>○</v>
      </c>
      <c r="G27" s="268"/>
      <c r="H27" s="270"/>
      <c r="I27" s="288" t="str">
        <f>IF(I28+K28&gt;0,IF(I28&gt;K28,"○",IF(I28&lt;K28,"×","△")),"")</f>
        <v>○</v>
      </c>
      <c r="J27" s="268"/>
      <c r="K27" s="270"/>
      <c r="L27" s="289"/>
      <c r="M27" s="289"/>
      <c r="N27" s="290"/>
      <c r="O27" s="288" t="str">
        <f>IF(O28+Q28&gt;0,IF(O28&gt;Q28,"○",IF(O28&lt;Q28,"×","△")),"")</f>
        <v>○</v>
      </c>
      <c r="P27" s="268"/>
      <c r="Q27" s="270"/>
      <c r="R27" s="288" t="str">
        <f>IF(R28+T28&gt;0,IF(R28&gt;T28,"○",IF(R28&lt;T28,"×","△")),"")</f>
        <v>○</v>
      </c>
      <c r="S27" s="268"/>
      <c r="T27" s="270"/>
      <c r="U27" s="288" t="str">
        <f>IF(U28+W28&gt;0,IF(U28&gt;W28,"○",IF(U28&lt;W28,"×","△")),"")</f>
        <v>×</v>
      </c>
      <c r="V27" s="268"/>
      <c r="W27" s="270"/>
      <c r="X27" s="272">
        <f>COUNTIF(C27:W27,"○")</f>
        <v>4</v>
      </c>
      <c r="Y27" s="268" t="s">
        <v>3</v>
      </c>
      <c r="Z27" s="268">
        <f>COUNTIF(C27:W27,"△")</f>
        <v>1</v>
      </c>
      <c r="AA27" s="268" t="s">
        <v>3</v>
      </c>
      <c r="AB27" s="270">
        <f>COUNTIF(C27:W27,"×")</f>
        <v>1</v>
      </c>
      <c r="AC27" s="266">
        <f>X27*2+Z27*1</f>
        <v>9</v>
      </c>
      <c r="AD27" s="7">
        <f>C28+F28+I28+L28+O28+R28+U28</f>
        <v>56</v>
      </c>
      <c r="AE27" s="90"/>
      <c r="AF27" s="266">
        <f>RANK(AG27,$AG$21:$AG$34)</f>
        <v>3</v>
      </c>
      <c r="AG27" s="280">
        <f>AC27*100+AD27</f>
        <v>956</v>
      </c>
      <c r="AH27" s="281" t="s">
        <v>40</v>
      </c>
      <c r="AI27" s="291">
        <v>8</v>
      </c>
      <c r="AK27" s="266">
        <v>32</v>
      </c>
      <c r="AL27" s="293" t="str">
        <f>VLOOKUP(AK27,'参加チーム名'!$C$4:$F$78,4)</f>
        <v>白二ビクトリ☆ＲＵＮ</v>
      </c>
      <c r="AM27" s="288" t="str">
        <f>IF(AM28+AO28&gt;0,IF(AM28&gt;AO28,"○",IF(AM28&lt;AO28,"×","△")),"")</f>
        <v>×</v>
      </c>
      <c r="AN27" s="268"/>
      <c r="AO27" s="270"/>
      <c r="AP27" s="288" t="str">
        <f>IF(AP28+AR28&gt;0,IF(AP28&gt;AR28,"○",IF(AP28&lt;AR28,"×","△")),"")</f>
        <v>△</v>
      </c>
      <c r="AQ27" s="268"/>
      <c r="AR27" s="270"/>
      <c r="AS27" s="288" t="str">
        <f>IF(AS28+AU28&gt;0,IF(AS28&gt;AU28,"○",IF(AS28&lt;AU28,"×","△")),"")</f>
        <v>×</v>
      </c>
      <c r="AT27" s="268"/>
      <c r="AU27" s="270"/>
      <c r="AV27" s="289"/>
      <c r="AW27" s="289"/>
      <c r="AX27" s="290"/>
      <c r="AY27" s="295" t="str">
        <f>IF(AY28+BA28&gt;0,IF(AY28&gt;BA28,"○",IF(AY28&lt;BA28,"×","△")),"")</f>
        <v>○</v>
      </c>
      <c r="AZ27" s="268"/>
      <c r="BA27" s="270"/>
      <c r="BB27" s="268">
        <f>COUNTIF(AM27:BA27,"○")</f>
        <v>1</v>
      </c>
      <c r="BC27" s="268" t="s">
        <v>3</v>
      </c>
      <c r="BD27" s="268">
        <f>COUNTIF(AM27:BA27,"△")</f>
        <v>1</v>
      </c>
      <c r="BE27" s="268" t="s">
        <v>3</v>
      </c>
      <c r="BF27" s="270">
        <f>COUNTIF(AM27:BA27,"×")</f>
        <v>2</v>
      </c>
      <c r="BG27" s="266">
        <f>BB27*2+BD27*1</f>
        <v>3</v>
      </c>
      <c r="BH27" s="7">
        <f>AM28+AP28+AS28+AV28</f>
        <v>16</v>
      </c>
      <c r="BI27" s="90"/>
      <c r="BJ27" s="266"/>
      <c r="BK27" s="282">
        <f>BG27*100+BH27</f>
        <v>316</v>
      </c>
      <c r="BL27" s="266" t="s">
        <v>42</v>
      </c>
      <c r="BM27" s="266"/>
    </row>
    <row r="28" spans="1:65" ht="12.75" customHeight="1">
      <c r="A28" s="292"/>
      <c r="B28" s="294"/>
      <c r="C28" s="8">
        <f>N22</f>
        <v>8</v>
      </c>
      <c r="D28" s="9" t="s">
        <v>28</v>
      </c>
      <c r="E28" s="10">
        <f>L22</f>
        <v>8</v>
      </c>
      <c r="F28" s="8">
        <f>N24</f>
        <v>11</v>
      </c>
      <c r="G28" s="9" t="s">
        <v>28</v>
      </c>
      <c r="H28" s="10">
        <f>L24</f>
        <v>0</v>
      </c>
      <c r="I28" s="8">
        <f>N26</f>
        <v>10</v>
      </c>
      <c r="J28" s="9" t="s">
        <v>28</v>
      </c>
      <c r="K28" s="10">
        <f>L26</f>
        <v>9</v>
      </c>
      <c r="L28" s="289"/>
      <c r="M28" s="289"/>
      <c r="N28" s="290"/>
      <c r="O28" s="8">
        <v>10</v>
      </c>
      <c r="P28" s="9" t="s">
        <v>28</v>
      </c>
      <c r="Q28" s="10">
        <v>1</v>
      </c>
      <c r="R28" s="8">
        <v>11</v>
      </c>
      <c r="S28" s="9" t="s">
        <v>172</v>
      </c>
      <c r="T28" s="10">
        <v>5</v>
      </c>
      <c r="U28" s="8">
        <v>6</v>
      </c>
      <c r="V28" s="9" t="s">
        <v>172</v>
      </c>
      <c r="W28" s="10">
        <v>10</v>
      </c>
      <c r="X28" s="273"/>
      <c r="Y28" s="269"/>
      <c r="Z28" s="269"/>
      <c r="AA28" s="269"/>
      <c r="AB28" s="271"/>
      <c r="AC28" s="267"/>
      <c r="AD28" s="91"/>
      <c r="AE28" s="11">
        <f>E28+H28+K28+N28+Q28+T28+W28</f>
        <v>33</v>
      </c>
      <c r="AF28" s="267"/>
      <c r="AG28" s="280"/>
      <c r="AH28" s="281"/>
      <c r="AI28" s="292"/>
      <c r="AK28" s="267"/>
      <c r="AL28" s="294"/>
      <c r="AM28" s="8">
        <f>AX22</f>
        <v>4</v>
      </c>
      <c r="AN28" s="9" t="s">
        <v>28</v>
      </c>
      <c r="AO28" s="10">
        <f>AV22</f>
        <v>11</v>
      </c>
      <c r="AP28" s="8">
        <f>AX24</f>
        <v>9</v>
      </c>
      <c r="AQ28" s="9" t="s">
        <v>28</v>
      </c>
      <c r="AR28" s="10">
        <f>AV24</f>
        <v>9</v>
      </c>
      <c r="AS28" s="8">
        <f>AX26</f>
        <v>3</v>
      </c>
      <c r="AT28" s="9" t="s">
        <v>28</v>
      </c>
      <c r="AU28" s="10">
        <f>AV26</f>
        <v>10</v>
      </c>
      <c r="AV28" s="289"/>
      <c r="AW28" s="289"/>
      <c r="AX28" s="290"/>
      <c r="AY28" s="12">
        <v>9</v>
      </c>
      <c r="AZ28" s="9" t="s">
        <v>28</v>
      </c>
      <c r="BA28" s="10">
        <v>7</v>
      </c>
      <c r="BB28" s="269"/>
      <c r="BC28" s="269"/>
      <c r="BD28" s="269"/>
      <c r="BE28" s="269"/>
      <c r="BF28" s="271"/>
      <c r="BG28" s="267"/>
      <c r="BH28" s="91"/>
      <c r="BI28" s="11">
        <f>AO28+AR28+AU28+AX28</f>
        <v>30</v>
      </c>
      <c r="BJ28" s="267"/>
      <c r="BK28" s="282"/>
      <c r="BL28" s="267"/>
      <c r="BM28" s="267"/>
    </row>
    <row r="29" spans="1:65" ht="12.75" customHeight="1">
      <c r="A29" s="291">
        <v>12</v>
      </c>
      <c r="B29" s="293" t="str">
        <f>VLOOKUP(A29,'参加チーム名'!$C$4:$F$78,4)</f>
        <v>本宮ドッジボールスポーツ少年団</v>
      </c>
      <c r="C29" s="288" t="str">
        <f>IF(C30+E30&gt;0,IF(C30&gt;E30,"○",IF(C30&lt;E30,"×","△")),"")</f>
        <v>×</v>
      </c>
      <c r="D29" s="268"/>
      <c r="E29" s="270"/>
      <c r="F29" s="288" t="str">
        <f>IF(F30+H30&gt;0,IF(F30&gt;H30,"○",IF(F30&lt;H30,"×","△")),"")</f>
        <v>○</v>
      </c>
      <c r="G29" s="268"/>
      <c r="H29" s="270"/>
      <c r="I29" s="288" t="str">
        <f>IF(I30+K30&gt;0,IF(I30&gt;K30,"○",IF(I30&lt;K30,"×","△")),"")</f>
        <v>×</v>
      </c>
      <c r="J29" s="268"/>
      <c r="K29" s="270"/>
      <c r="L29" s="288" t="str">
        <f>IF(L30+N30&gt;0,IF(L30&gt;N30,"○",IF(L30&lt;N30,"×","△")),"")</f>
        <v>×</v>
      </c>
      <c r="M29" s="268"/>
      <c r="N29" s="270"/>
      <c r="O29" s="289"/>
      <c r="P29" s="289"/>
      <c r="Q29" s="290"/>
      <c r="R29" s="288" t="str">
        <f>IF(R30+T30&gt;0,IF(R30&gt;T30,"○",IF(R30&lt;T30,"×","△")),"")</f>
        <v>△</v>
      </c>
      <c r="S29" s="268"/>
      <c r="T29" s="270"/>
      <c r="U29" s="288" t="str">
        <f>IF(U30+W30&gt;0,IF(U30&gt;W30,"○",IF(U30&lt;W30,"×","△")),"")</f>
        <v>×</v>
      </c>
      <c r="V29" s="268"/>
      <c r="W29" s="270"/>
      <c r="X29" s="272">
        <f>COUNTIF(C29:W29,"○")</f>
        <v>1</v>
      </c>
      <c r="Y29" s="268" t="s">
        <v>3</v>
      </c>
      <c r="Z29" s="268">
        <f>COUNTIF(C29:W29,"△")</f>
        <v>1</v>
      </c>
      <c r="AA29" s="268" t="s">
        <v>3</v>
      </c>
      <c r="AB29" s="270">
        <f>COUNTIF(C29:W29,"×")</f>
        <v>4</v>
      </c>
      <c r="AC29" s="266">
        <f>X29*2+Z29*1</f>
        <v>3</v>
      </c>
      <c r="AD29" s="7">
        <f>C30+F30+I30+L30+O30+R30+U30</f>
        <v>26</v>
      </c>
      <c r="AE29" s="90"/>
      <c r="AF29" s="266">
        <f>RANK(AG29,$AG$21:$AG$34)</f>
        <v>6</v>
      </c>
      <c r="AG29" s="280">
        <f>AC29*100+AD29</f>
        <v>326</v>
      </c>
      <c r="AH29" s="281" t="s">
        <v>101</v>
      </c>
      <c r="AI29" s="291">
        <v>13</v>
      </c>
      <c r="AK29" s="266">
        <v>33</v>
      </c>
      <c r="AL29" s="293" t="str">
        <f>VLOOKUP(AK29,'参加チーム名'!$C$4:$F$78,4)</f>
        <v>仁井田チャレンジキッズ</v>
      </c>
      <c r="AM29" s="288" t="str">
        <f>IF(AM30+AO30&gt;0,IF(AM30&gt;AO30,"○",IF(AM30&lt;AO30,"×","△")),"")</f>
        <v>○</v>
      </c>
      <c r="AN29" s="268"/>
      <c r="AO29" s="270"/>
      <c r="AP29" s="288" t="str">
        <f>IF(AP30+AR30&gt;0,IF(AP30&gt;AR30,"○",IF(AP30&lt;AR30,"×","△")),"")</f>
        <v>×</v>
      </c>
      <c r="AQ29" s="268"/>
      <c r="AR29" s="270"/>
      <c r="AS29" s="288" t="str">
        <f>IF(AS30+AU30&gt;0,IF(AS30&gt;AU30,"○",IF(AS30&lt;AU30,"×","△")),"")</f>
        <v>×</v>
      </c>
      <c r="AT29" s="268"/>
      <c r="AU29" s="270"/>
      <c r="AV29" s="288" t="str">
        <f>IF(AV30+AX30&gt;0,IF(AV30&gt;AX30,"○",IF(AV30&lt;AX30,"×","△")),"")</f>
        <v>×</v>
      </c>
      <c r="AW29" s="268"/>
      <c r="AX29" s="270"/>
      <c r="AY29" s="297"/>
      <c r="AZ29" s="289"/>
      <c r="BA29" s="290"/>
      <c r="BB29" s="268">
        <f>COUNTIF(AM29:BA29,"○")</f>
        <v>1</v>
      </c>
      <c r="BC29" s="268" t="s">
        <v>3</v>
      </c>
      <c r="BD29" s="268">
        <f>COUNTIF(AM29:BA29,"△")</f>
        <v>0</v>
      </c>
      <c r="BE29" s="268" t="s">
        <v>3</v>
      </c>
      <c r="BF29" s="270">
        <f>COUNTIF(AM29:BA29,"×")</f>
        <v>3</v>
      </c>
      <c r="BG29" s="266">
        <f>BB29*2+BD29*1</f>
        <v>2</v>
      </c>
      <c r="BH29" s="7">
        <f>AM30+AP30+AS30+AV30</f>
        <v>27</v>
      </c>
      <c r="BI29" s="90"/>
      <c r="BJ29" s="266"/>
      <c r="BK29" s="282">
        <f>BG29*100+BH29</f>
        <v>227</v>
      </c>
      <c r="BL29" s="266" t="s">
        <v>137</v>
      </c>
      <c r="BM29" s="266"/>
    </row>
    <row r="30" spans="1:65" ht="12.75" customHeight="1">
      <c r="A30" s="292"/>
      <c r="B30" s="294"/>
      <c r="C30" s="8">
        <f>Q22</f>
        <v>3</v>
      </c>
      <c r="D30" s="9" t="s">
        <v>30</v>
      </c>
      <c r="E30" s="10">
        <f>O22</f>
        <v>10</v>
      </c>
      <c r="F30" s="8">
        <f>Q24</f>
        <v>11</v>
      </c>
      <c r="G30" s="9" t="s">
        <v>28</v>
      </c>
      <c r="H30" s="10">
        <f>O24</f>
        <v>0</v>
      </c>
      <c r="I30" s="8">
        <f>Q26</f>
        <v>4</v>
      </c>
      <c r="J30" s="9" t="s">
        <v>28</v>
      </c>
      <c r="K30" s="10">
        <f>O26</f>
        <v>10</v>
      </c>
      <c r="L30" s="8">
        <f>Q28</f>
        <v>1</v>
      </c>
      <c r="M30" s="9" t="s">
        <v>28</v>
      </c>
      <c r="N30" s="10">
        <f>O28</f>
        <v>10</v>
      </c>
      <c r="O30" s="289"/>
      <c r="P30" s="289"/>
      <c r="Q30" s="290"/>
      <c r="R30" s="8">
        <v>6</v>
      </c>
      <c r="S30" s="9" t="s">
        <v>28</v>
      </c>
      <c r="T30" s="10">
        <v>6</v>
      </c>
      <c r="U30" s="8">
        <v>1</v>
      </c>
      <c r="V30" s="9" t="s">
        <v>28</v>
      </c>
      <c r="W30" s="10">
        <v>11</v>
      </c>
      <c r="X30" s="273"/>
      <c r="Y30" s="269"/>
      <c r="Z30" s="269"/>
      <c r="AA30" s="269"/>
      <c r="AB30" s="271"/>
      <c r="AC30" s="267"/>
      <c r="AD30" s="91"/>
      <c r="AE30" s="11">
        <f>E30+H30+K30+N30+Q30+T30+W30</f>
        <v>47</v>
      </c>
      <c r="AF30" s="267"/>
      <c r="AG30" s="280"/>
      <c r="AH30" s="281"/>
      <c r="AI30" s="292"/>
      <c r="AK30" s="267"/>
      <c r="AL30" s="294"/>
      <c r="AM30" s="8">
        <f>BA22</f>
        <v>9</v>
      </c>
      <c r="AN30" s="9" t="s">
        <v>30</v>
      </c>
      <c r="AO30" s="10">
        <f>AY22</f>
        <v>6</v>
      </c>
      <c r="AP30" s="8">
        <f>BA24</f>
        <v>6</v>
      </c>
      <c r="AQ30" s="9" t="s">
        <v>28</v>
      </c>
      <c r="AR30" s="10">
        <f>AY24</f>
        <v>10</v>
      </c>
      <c r="AS30" s="8">
        <f>BA26</f>
        <v>5</v>
      </c>
      <c r="AT30" s="9" t="s">
        <v>28</v>
      </c>
      <c r="AU30" s="10">
        <f>AY26</f>
        <v>11</v>
      </c>
      <c r="AV30" s="8">
        <f>BA28</f>
        <v>7</v>
      </c>
      <c r="AW30" s="9" t="s">
        <v>28</v>
      </c>
      <c r="AX30" s="10">
        <f>AY28</f>
        <v>9</v>
      </c>
      <c r="AY30" s="297"/>
      <c r="AZ30" s="289"/>
      <c r="BA30" s="290"/>
      <c r="BB30" s="269"/>
      <c r="BC30" s="269"/>
      <c r="BD30" s="269"/>
      <c r="BE30" s="269"/>
      <c r="BF30" s="271"/>
      <c r="BG30" s="267"/>
      <c r="BH30" s="91"/>
      <c r="BI30" s="11">
        <f>AO30+AR30+AU30+AX30</f>
        <v>36</v>
      </c>
      <c r="BJ30" s="267"/>
      <c r="BK30" s="282"/>
      <c r="BL30" s="267"/>
      <c r="BM30" s="267"/>
    </row>
    <row r="31" spans="1:65" ht="12.75" customHeight="1">
      <c r="A31" s="291">
        <v>13</v>
      </c>
      <c r="B31" s="293" t="str">
        <f>VLOOKUP(A31,'参加チーム名'!$C$4:$F$78,4)</f>
        <v>白二ビクトリー</v>
      </c>
      <c r="C31" s="288" t="str">
        <f>IF(C32+E32&gt;0,IF(C32&gt;E32,"○",IF(C32&lt;E32,"×","△")),"")</f>
        <v>×</v>
      </c>
      <c r="D31" s="268"/>
      <c r="E31" s="270"/>
      <c r="F31" s="288" t="str">
        <f>IF(F32+H32&gt;0,IF(F32&gt;H32,"○",IF(F32&lt;H32,"×","△")),"")</f>
        <v>○</v>
      </c>
      <c r="G31" s="268"/>
      <c r="H31" s="270"/>
      <c r="I31" s="288" t="str">
        <f>IF(I32+K32&gt;0,IF(I32&gt;K32,"○",IF(I32&lt;K32,"×","△")),"")</f>
        <v>×</v>
      </c>
      <c r="J31" s="268"/>
      <c r="K31" s="270"/>
      <c r="L31" s="288" t="str">
        <f>IF(L32+N32&gt;0,IF(L32&gt;N32,"○",IF(L32&lt;N32,"×","△")),"")</f>
        <v>×</v>
      </c>
      <c r="M31" s="268"/>
      <c r="N31" s="270"/>
      <c r="O31" s="288" t="str">
        <f>IF(O32+Q32&gt;0,IF(O32&gt;Q32,"○",IF(O32&lt;Q32,"×","△")),"")</f>
        <v>△</v>
      </c>
      <c r="P31" s="268"/>
      <c r="Q31" s="270"/>
      <c r="R31" s="289"/>
      <c r="S31" s="289"/>
      <c r="T31" s="290"/>
      <c r="U31" s="288" t="str">
        <f>IF(U32+W32&gt;0,IF(U32&gt;W32,"○",IF(U32&lt;W32,"×","△")),"")</f>
        <v>×</v>
      </c>
      <c r="V31" s="268"/>
      <c r="W31" s="270"/>
      <c r="X31" s="272">
        <f>COUNTIF(C31:W31,"○")</f>
        <v>1</v>
      </c>
      <c r="Y31" s="268" t="s">
        <v>3</v>
      </c>
      <c r="Z31" s="268">
        <f>COUNTIF(C31:W31,"△")</f>
        <v>1</v>
      </c>
      <c r="AA31" s="268" t="s">
        <v>3</v>
      </c>
      <c r="AB31" s="270">
        <f>COUNTIF(C31:W31,"×")</f>
        <v>4</v>
      </c>
      <c r="AC31" s="266">
        <f>X31*2+Z31*1</f>
        <v>3</v>
      </c>
      <c r="AD31" s="7">
        <f>C32+F32+I32+L32+O32+R32+U32</f>
        <v>41</v>
      </c>
      <c r="AE31" s="90"/>
      <c r="AF31" s="266">
        <f>RANK(AG31,$AG$21:$AG$34)</f>
        <v>5</v>
      </c>
      <c r="AG31" s="280">
        <f>AC31*100+AD31</f>
        <v>341</v>
      </c>
      <c r="AH31" s="281" t="s">
        <v>102</v>
      </c>
      <c r="AI31" s="291">
        <v>12</v>
      </c>
      <c r="AK31" s="14"/>
      <c r="AL31" s="168"/>
      <c r="AM31" s="166"/>
      <c r="AN31" s="167"/>
      <c r="AO31" s="166"/>
      <c r="AP31" s="166"/>
      <c r="AQ31" s="167"/>
      <c r="AR31" s="166"/>
      <c r="AS31" s="166"/>
      <c r="AT31" s="167"/>
      <c r="AU31" s="166"/>
      <c r="AV31" s="166"/>
      <c r="AW31" s="167"/>
      <c r="AX31" s="166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09"/>
      <c r="BL31" s="16"/>
      <c r="BM31" s="16"/>
    </row>
    <row r="32" spans="1:65" ht="12.75" customHeight="1">
      <c r="A32" s="292"/>
      <c r="B32" s="294"/>
      <c r="C32" s="8">
        <f>T22</f>
        <v>5</v>
      </c>
      <c r="D32" s="9" t="s">
        <v>30</v>
      </c>
      <c r="E32" s="10">
        <f>R22</f>
        <v>9</v>
      </c>
      <c r="F32" s="8">
        <f>T24</f>
        <v>11</v>
      </c>
      <c r="G32" s="9" t="s">
        <v>28</v>
      </c>
      <c r="H32" s="10">
        <f>R24</f>
        <v>0</v>
      </c>
      <c r="I32" s="8">
        <f>T26</f>
        <v>8</v>
      </c>
      <c r="J32" s="9" t="s">
        <v>28</v>
      </c>
      <c r="K32" s="10">
        <f>R26</f>
        <v>11</v>
      </c>
      <c r="L32" s="8">
        <f>T28</f>
        <v>5</v>
      </c>
      <c r="M32" s="9" t="s">
        <v>28</v>
      </c>
      <c r="N32" s="10">
        <f>R28</f>
        <v>11</v>
      </c>
      <c r="O32" s="8">
        <f>T30</f>
        <v>6</v>
      </c>
      <c r="P32" s="9" t="s">
        <v>28</v>
      </c>
      <c r="Q32" s="10">
        <f>R30</f>
        <v>6</v>
      </c>
      <c r="R32" s="289"/>
      <c r="S32" s="289"/>
      <c r="T32" s="290"/>
      <c r="U32" s="8">
        <v>6</v>
      </c>
      <c r="V32" s="9" t="s">
        <v>28</v>
      </c>
      <c r="W32" s="10">
        <v>10</v>
      </c>
      <c r="X32" s="273"/>
      <c r="Y32" s="269"/>
      <c r="Z32" s="269"/>
      <c r="AA32" s="269"/>
      <c r="AB32" s="271"/>
      <c r="AC32" s="267"/>
      <c r="AD32" s="91"/>
      <c r="AE32" s="11">
        <f>E32+H32+K32+N32+Q32+T32+W32</f>
        <v>47</v>
      </c>
      <c r="AF32" s="267"/>
      <c r="AG32" s="280"/>
      <c r="AH32" s="281"/>
      <c r="AI32" s="292"/>
      <c r="AK32" s="14"/>
      <c r="AL32" s="168"/>
      <c r="AM32" s="166"/>
      <c r="AN32" s="167"/>
      <c r="AO32" s="166"/>
      <c r="AP32" s="166"/>
      <c r="AQ32" s="167"/>
      <c r="AR32" s="166"/>
      <c r="AS32" s="166"/>
      <c r="AT32" s="167"/>
      <c r="AU32" s="166"/>
      <c r="AV32" s="166"/>
      <c r="AW32" s="167"/>
      <c r="AX32" s="166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09"/>
      <c r="BL32" s="16"/>
      <c r="BM32" s="16"/>
    </row>
    <row r="33" spans="1:65" ht="12.75" customHeight="1">
      <c r="A33" s="291">
        <v>14</v>
      </c>
      <c r="B33" s="293" t="str">
        <f>VLOOKUP(A33,'参加チーム名'!$C$4:$F$78,4)</f>
        <v>バイオレンス国田</v>
      </c>
      <c r="C33" s="288" t="str">
        <f>IF(C34+E34&gt;0,IF(C34&gt;E34,"○",IF(C34&lt;E34,"×","△")),"")</f>
        <v>○</v>
      </c>
      <c r="D33" s="268"/>
      <c r="E33" s="270"/>
      <c r="F33" s="288" t="str">
        <f>IF(F34+H34&gt;0,IF(F34&gt;H34,"○",IF(F34&lt;H34,"×","△")),"")</f>
        <v>○</v>
      </c>
      <c r="G33" s="268"/>
      <c r="H33" s="270"/>
      <c r="I33" s="288" t="str">
        <f>IF(I34+K34&gt;0,IF(I34&gt;K34,"○",IF(I34&lt;K34,"×","△")),"")</f>
        <v>△</v>
      </c>
      <c r="J33" s="268"/>
      <c r="K33" s="270"/>
      <c r="L33" s="288" t="str">
        <f>IF(L34+N34&gt;0,IF(L34&gt;N34,"○",IF(L34&lt;N34,"×","△")),"")</f>
        <v>○</v>
      </c>
      <c r="M33" s="268"/>
      <c r="N33" s="270"/>
      <c r="O33" s="288" t="str">
        <f>IF(O34+Q34&gt;0,IF(O34&gt;Q34,"○",IF(O34&lt;Q34,"×","△")),"")</f>
        <v>○</v>
      </c>
      <c r="P33" s="268"/>
      <c r="Q33" s="270"/>
      <c r="R33" s="288" t="str">
        <f>IF(R34+T34&gt;0,IF(R34&gt;T34,"○",IF(R34&lt;T34,"×","△")),"")</f>
        <v>○</v>
      </c>
      <c r="S33" s="268"/>
      <c r="T33" s="270"/>
      <c r="U33" s="289"/>
      <c r="V33" s="289"/>
      <c r="W33" s="290"/>
      <c r="X33" s="272">
        <f>COUNTIF(C33:W33,"○")</f>
        <v>5</v>
      </c>
      <c r="Y33" s="268" t="s">
        <v>3</v>
      </c>
      <c r="Z33" s="268">
        <f>COUNTIF(C33:W33,"△")</f>
        <v>1</v>
      </c>
      <c r="AA33" s="268" t="s">
        <v>3</v>
      </c>
      <c r="AB33" s="270">
        <f>COUNTIF(C33:W33,"×")</f>
        <v>0</v>
      </c>
      <c r="AC33" s="266">
        <f>X33*2+Z33*1</f>
        <v>11</v>
      </c>
      <c r="AD33" s="7">
        <f>C34+F34+I34+L34+O34+R34+U34</f>
        <v>60</v>
      </c>
      <c r="AE33" s="90"/>
      <c r="AF33" s="266">
        <f>RANK(AG33,$AG$21:$AG$34)</f>
        <v>1</v>
      </c>
      <c r="AG33" s="280">
        <f>AC33*100+AD33</f>
        <v>1160</v>
      </c>
      <c r="AH33" s="281" t="s">
        <v>103</v>
      </c>
      <c r="AI33" s="291"/>
      <c r="AK33" s="14"/>
      <c r="AL33" s="168"/>
      <c r="AM33" s="166"/>
      <c r="AN33" s="167"/>
      <c r="AO33" s="166"/>
      <c r="AP33" s="166"/>
      <c r="AQ33" s="167"/>
      <c r="AR33" s="166"/>
      <c r="AS33" s="166"/>
      <c r="AT33" s="167"/>
      <c r="AU33" s="166"/>
      <c r="AV33" s="166"/>
      <c r="AW33" s="167"/>
      <c r="AX33" s="166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09"/>
      <c r="BL33" s="16"/>
      <c r="BM33" s="16"/>
    </row>
    <row r="34" spans="1:65" ht="12.75" customHeight="1">
      <c r="A34" s="292"/>
      <c r="B34" s="294"/>
      <c r="C34" s="8">
        <f>W22</f>
        <v>9</v>
      </c>
      <c r="D34" s="9" t="s">
        <v>28</v>
      </c>
      <c r="E34" s="10">
        <f>U22</f>
        <v>8</v>
      </c>
      <c r="F34" s="8">
        <f>W24</f>
        <v>11</v>
      </c>
      <c r="G34" s="9" t="s">
        <v>28</v>
      </c>
      <c r="H34" s="10">
        <f>U24</f>
        <v>0</v>
      </c>
      <c r="I34" s="8">
        <f>W26</f>
        <v>9</v>
      </c>
      <c r="J34" s="9" t="s">
        <v>28</v>
      </c>
      <c r="K34" s="10">
        <f>U26</f>
        <v>9</v>
      </c>
      <c r="L34" s="8">
        <f>W28</f>
        <v>10</v>
      </c>
      <c r="M34" s="9" t="s">
        <v>28</v>
      </c>
      <c r="N34" s="10">
        <f>U28</f>
        <v>6</v>
      </c>
      <c r="O34" s="8">
        <f>W30</f>
        <v>11</v>
      </c>
      <c r="P34" s="9" t="s">
        <v>28</v>
      </c>
      <c r="Q34" s="10">
        <f>U30</f>
        <v>1</v>
      </c>
      <c r="R34" s="8">
        <f>W32</f>
        <v>10</v>
      </c>
      <c r="S34" s="9" t="s">
        <v>28</v>
      </c>
      <c r="T34" s="10">
        <f>U32</f>
        <v>6</v>
      </c>
      <c r="U34" s="289"/>
      <c r="V34" s="289"/>
      <c r="W34" s="290"/>
      <c r="X34" s="273"/>
      <c r="Y34" s="269"/>
      <c r="Z34" s="269"/>
      <c r="AA34" s="269"/>
      <c r="AB34" s="271"/>
      <c r="AC34" s="267"/>
      <c r="AD34" s="91"/>
      <c r="AE34" s="11">
        <f>E34+H34+K34+N34+Q34+T34+W34</f>
        <v>30</v>
      </c>
      <c r="AF34" s="267"/>
      <c r="AG34" s="280"/>
      <c r="AH34" s="281"/>
      <c r="AI34" s="292"/>
      <c r="AK34" s="14"/>
      <c r="AL34" s="168"/>
      <c r="AM34" s="166"/>
      <c r="AN34" s="167"/>
      <c r="AO34" s="166"/>
      <c r="AP34" s="166"/>
      <c r="AQ34" s="167"/>
      <c r="AR34" s="166"/>
      <c r="AS34" s="166"/>
      <c r="AT34" s="167"/>
      <c r="AU34" s="166"/>
      <c r="AV34" s="166"/>
      <c r="AW34" s="167"/>
      <c r="AX34" s="166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09"/>
      <c r="BL34" s="16"/>
      <c r="BM34" s="16"/>
    </row>
    <row r="35" spans="1:65" ht="12.75" customHeight="1">
      <c r="A35" s="14"/>
      <c r="B35" s="168"/>
      <c r="C35" s="166"/>
      <c r="D35" s="167"/>
      <c r="E35" s="166"/>
      <c r="F35" s="166"/>
      <c r="G35" s="167"/>
      <c r="H35" s="166"/>
      <c r="I35" s="166"/>
      <c r="J35" s="167"/>
      <c r="K35" s="166"/>
      <c r="L35" s="166"/>
      <c r="M35" s="167"/>
      <c r="N35" s="166"/>
      <c r="O35" s="166"/>
      <c r="P35" s="167"/>
      <c r="Q35" s="166"/>
      <c r="R35" s="166"/>
      <c r="S35" s="167"/>
      <c r="T35" s="166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57"/>
      <c r="AH35" s="111"/>
      <c r="AI35" s="111"/>
      <c r="AK35" s="14"/>
      <c r="AL35" s="168"/>
      <c r="AM35" s="166"/>
      <c r="AN35" s="167"/>
      <c r="AO35" s="166"/>
      <c r="AP35" s="166"/>
      <c r="AQ35" s="167"/>
      <c r="AR35" s="166"/>
      <c r="AS35" s="166"/>
      <c r="AT35" s="167"/>
      <c r="AU35" s="166"/>
      <c r="AV35" s="166"/>
      <c r="AW35" s="167"/>
      <c r="AX35" s="166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09"/>
      <c r="BL35" s="16"/>
      <c r="BM35" s="16"/>
    </row>
    <row r="36" spans="1:65" ht="12.75" customHeight="1">
      <c r="A36" s="14"/>
      <c r="B36" s="168"/>
      <c r="C36" s="166"/>
      <c r="D36" s="167"/>
      <c r="E36" s="166"/>
      <c r="F36" s="166"/>
      <c r="G36" s="167"/>
      <c r="H36" s="166"/>
      <c r="I36" s="166"/>
      <c r="J36" s="167"/>
      <c r="K36" s="166"/>
      <c r="L36" s="166"/>
      <c r="M36" s="167"/>
      <c r="N36" s="166"/>
      <c r="O36" s="166"/>
      <c r="P36" s="167"/>
      <c r="Q36" s="166"/>
      <c r="R36" s="166"/>
      <c r="S36" s="167"/>
      <c r="T36" s="166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57"/>
      <c r="AH36" s="111"/>
      <c r="AI36" s="111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K36" s="109" t="s">
        <v>171</v>
      </c>
      <c r="BL36" s="16"/>
      <c r="BM36" s="16"/>
    </row>
    <row r="37" spans="1:65" ht="12.75" customHeight="1">
      <c r="A37" s="4"/>
      <c r="B37" s="5" t="s">
        <v>221</v>
      </c>
      <c r="C37" s="296">
        <f>A38</f>
        <v>15</v>
      </c>
      <c r="D37" s="296"/>
      <c r="E37" s="287"/>
      <c r="F37" s="296">
        <f>A40</f>
        <v>16</v>
      </c>
      <c r="G37" s="296"/>
      <c r="H37" s="287"/>
      <c r="I37" s="286">
        <f>A42</f>
        <v>17</v>
      </c>
      <c r="J37" s="296"/>
      <c r="K37" s="287"/>
      <c r="L37" s="286">
        <f>A44</f>
        <v>18</v>
      </c>
      <c r="M37" s="296"/>
      <c r="N37" s="287"/>
      <c r="O37" s="286">
        <f>A46</f>
        <v>19</v>
      </c>
      <c r="P37" s="296"/>
      <c r="Q37" s="287"/>
      <c r="R37" s="286">
        <f>A48</f>
        <v>20</v>
      </c>
      <c r="S37" s="296"/>
      <c r="T37" s="287"/>
      <c r="U37" s="286">
        <f>A50</f>
        <v>21</v>
      </c>
      <c r="V37" s="296"/>
      <c r="W37" s="287"/>
      <c r="X37" s="283" t="s">
        <v>5</v>
      </c>
      <c r="Y37" s="284"/>
      <c r="Z37" s="284"/>
      <c r="AA37" s="284"/>
      <c r="AB37" s="285"/>
      <c r="AC37" s="6" t="s">
        <v>0</v>
      </c>
      <c r="AD37" s="286" t="s">
        <v>25</v>
      </c>
      <c r="AE37" s="287"/>
      <c r="AF37" s="6" t="s">
        <v>1</v>
      </c>
      <c r="AG37" s="107" t="s">
        <v>8</v>
      </c>
      <c r="AH37" s="19"/>
      <c r="AI37" s="19"/>
      <c r="AK37" s="4"/>
      <c r="AL37" s="4" t="s">
        <v>227</v>
      </c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283" t="s">
        <v>5</v>
      </c>
      <c r="BC37" s="284"/>
      <c r="BD37" s="284"/>
      <c r="BE37" s="284"/>
      <c r="BF37" s="285"/>
      <c r="BG37" s="6" t="s">
        <v>0</v>
      </c>
      <c r="BH37" s="286" t="s">
        <v>25</v>
      </c>
      <c r="BI37" s="287"/>
      <c r="BJ37" s="6" t="s">
        <v>1</v>
      </c>
      <c r="BK37" s="109" t="s">
        <v>8</v>
      </c>
      <c r="BL37" s="19"/>
      <c r="BM37" s="19"/>
    </row>
    <row r="38" spans="1:65" ht="12.75" customHeight="1">
      <c r="A38" s="291">
        <v>15</v>
      </c>
      <c r="B38" s="293" t="str">
        <f>VLOOKUP(A38,'参加チーム名'!$C$4:$F$78,4)</f>
        <v>新里フェニックス</v>
      </c>
      <c r="C38" s="289"/>
      <c r="D38" s="289"/>
      <c r="E38" s="290"/>
      <c r="F38" s="288" t="str">
        <f>IF(F39+H39&gt;0,IF(F39&gt;H39,"○",IF(F39&lt;H39,"×","△")),"")</f>
        <v>○</v>
      </c>
      <c r="G38" s="268"/>
      <c r="H38" s="270"/>
      <c r="I38" s="288" t="str">
        <f>IF(I39+K39&gt;0,IF(I39&gt;K39,"○",IF(I39&lt;K39,"×","△")),"")</f>
        <v>○</v>
      </c>
      <c r="J38" s="268"/>
      <c r="K38" s="270"/>
      <c r="L38" s="288" t="str">
        <f>IF(L39+N39&gt;0,IF(L39&gt;N39,"○",IF(L39&lt;N39,"×","△")),"")</f>
        <v>×</v>
      </c>
      <c r="M38" s="268"/>
      <c r="N38" s="270"/>
      <c r="O38" s="288" t="str">
        <f>IF(O39+Q39&gt;0,IF(O39&gt;Q39,"○",IF(O39&lt;Q39,"×","△")),"")</f>
        <v>×</v>
      </c>
      <c r="P38" s="268"/>
      <c r="Q38" s="270"/>
      <c r="R38" s="288" t="str">
        <f>IF(R39+T39&gt;0,IF(R39&gt;T39,"○",IF(R39&lt;T39,"×","△")),"")</f>
        <v>○</v>
      </c>
      <c r="S38" s="268"/>
      <c r="T38" s="270"/>
      <c r="U38" s="288" t="str">
        <f>IF(U39+W39&gt;0,IF(U39&gt;W39,"○",IF(U39&lt;W39,"×","△")),"")</f>
        <v>○</v>
      </c>
      <c r="V38" s="268"/>
      <c r="W38" s="270"/>
      <c r="X38" s="272">
        <f>COUNTIF(C38:W38,"○")</f>
        <v>4</v>
      </c>
      <c r="Y38" s="268" t="s">
        <v>3</v>
      </c>
      <c r="Z38" s="268">
        <f>COUNTIF(C38:W38,"△")</f>
        <v>0</v>
      </c>
      <c r="AA38" s="268" t="s">
        <v>3</v>
      </c>
      <c r="AB38" s="270">
        <f>COUNTIF(C38:W38,"×")</f>
        <v>2</v>
      </c>
      <c r="AC38" s="266">
        <f>X38*2+Z38*1</f>
        <v>8</v>
      </c>
      <c r="AD38" s="7">
        <f>C39+F39+I39+L39+O39+R39+U39</f>
        <v>49</v>
      </c>
      <c r="AE38" s="90"/>
      <c r="AF38" s="266">
        <f>RANK(AG38,$AG$38:$AG$51)</f>
        <v>3</v>
      </c>
      <c r="AG38" s="282">
        <f>AC38*100+AD38</f>
        <v>849</v>
      </c>
      <c r="AH38" s="281" t="s">
        <v>11</v>
      </c>
      <c r="AI38" s="291">
        <v>19</v>
      </c>
      <c r="AK38" s="266">
        <v>29</v>
      </c>
      <c r="AL38" s="274" t="str">
        <f>VLOOKUP(AK38,'参加チーム名'!$C$4:$F$78,4)</f>
        <v>ブルースターキング騎士</v>
      </c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6"/>
      <c r="BB38" s="272">
        <f>BB4+BB21</f>
        <v>4</v>
      </c>
      <c r="BC38" s="268" t="s">
        <v>3</v>
      </c>
      <c r="BD38" s="268">
        <f>BD4+BD21</f>
        <v>0</v>
      </c>
      <c r="BE38" s="268" t="s">
        <v>3</v>
      </c>
      <c r="BF38" s="270">
        <f>BF4+BF21</f>
        <v>4</v>
      </c>
      <c r="BG38" s="266">
        <f>BB38*2+BD38*1</f>
        <v>8</v>
      </c>
      <c r="BH38" s="7">
        <f>BH4+BH21</f>
        <v>43</v>
      </c>
      <c r="BI38" s="90"/>
      <c r="BJ38" s="266">
        <v>2</v>
      </c>
      <c r="BK38" s="282">
        <f>BG38*100+BH38</f>
        <v>843</v>
      </c>
      <c r="BL38" s="281" t="s">
        <v>12</v>
      </c>
      <c r="BM38" s="266">
        <v>29</v>
      </c>
    </row>
    <row r="39" spans="1:65" ht="12.75" customHeight="1">
      <c r="A39" s="292"/>
      <c r="B39" s="294"/>
      <c r="C39" s="289"/>
      <c r="D39" s="289"/>
      <c r="E39" s="290"/>
      <c r="F39" s="8">
        <v>8</v>
      </c>
      <c r="G39" s="9" t="s">
        <v>28</v>
      </c>
      <c r="H39" s="10">
        <v>7</v>
      </c>
      <c r="I39" s="8">
        <v>7</v>
      </c>
      <c r="J39" s="9" t="s">
        <v>28</v>
      </c>
      <c r="K39" s="10">
        <v>1</v>
      </c>
      <c r="L39" s="12">
        <v>8</v>
      </c>
      <c r="M39" s="9" t="s">
        <v>28</v>
      </c>
      <c r="N39" s="10">
        <v>9</v>
      </c>
      <c r="O39" s="8">
        <v>6</v>
      </c>
      <c r="P39" s="9" t="s">
        <v>28</v>
      </c>
      <c r="Q39" s="10">
        <v>8</v>
      </c>
      <c r="R39" s="8">
        <v>10</v>
      </c>
      <c r="S39" s="9" t="s">
        <v>28</v>
      </c>
      <c r="T39" s="10">
        <v>7</v>
      </c>
      <c r="U39" s="12">
        <v>10</v>
      </c>
      <c r="V39" s="9" t="s">
        <v>28</v>
      </c>
      <c r="W39" s="10">
        <v>4</v>
      </c>
      <c r="X39" s="273"/>
      <c r="Y39" s="269"/>
      <c r="Z39" s="269"/>
      <c r="AA39" s="269"/>
      <c r="AB39" s="271"/>
      <c r="AC39" s="267"/>
      <c r="AD39" s="91"/>
      <c r="AE39" s="11">
        <f>E39+H39+K39+N39+Q39+T39+W39</f>
        <v>36</v>
      </c>
      <c r="AF39" s="267"/>
      <c r="AG39" s="282"/>
      <c r="AH39" s="281"/>
      <c r="AI39" s="292"/>
      <c r="AK39" s="267"/>
      <c r="AL39" s="277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9"/>
      <c r="BB39" s="273"/>
      <c r="BC39" s="269"/>
      <c r="BD39" s="269"/>
      <c r="BE39" s="269"/>
      <c r="BF39" s="271"/>
      <c r="BG39" s="267"/>
      <c r="BH39" s="91"/>
      <c r="BI39" s="11">
        <f>BI5+BI22</f>
        <v>49</v>
      </c>
      <c r="BJ39" s="267"/>
      <c r="BK39" s="282"/>
      <c r="BL39" s="281"/>
      <c r="BM39" s="267"/>
    </row>
    <row r="40" spans="1:65" ht="12.75" customHeight="1">
      <c r="A40" s="291">
        <v>16</v>
      </c>
      <c r="B40" s="293" t="str">
        <f>VLOOKUP(A40,'参加チーム名'!$C$4:$F$78,4)</f>
        <v>新鶴ファイターズ</v>
      </c>
      <c r="C40" s="288" t="str">
        <f>IF(C41+E41&gt;0,IF(C41&gt;E41,"○",IF(C41&lt;E41,"×","△")),"")</f>
        <v>×</v>
      </c>
      <c r="D40" s="268"/>
      <c r="E40" s="270"/>
      <c r="F40" s="289"/>
      <c r="G40" s="289"/>
      <c r="H40" s="290"/>
      <c r="I40" s="288" t="str">
        <f>IF(I41+K41&gt;0,IF(I41&gt;K41,"○",IF(I41&lt;K41,"×","△")),"")</f>
        <v>○</v>
      </c>
      <c r="J40" s="268"/>
      <c r="K40" s="270"/>
      <c r="L40" s="288" t="str">
        <f>IF(L41+N41&gt;0,IF(L41&gt;N41,"○",IF(L41&lt;N41,"×","△")),"")</f>
        <v>×</v>
      </c>
      <c r="M40" s="268"/>
      <c r="N40" s="270"/>
      <c r="O40" s="288" t="str">
        <f>IF(O41+Q41&gt;0,IF(O41&gt;Q41,"○",IF(O41&lt;Q41,"×","△")),"")</f>
        <v>×</v>
      </c>
      <c r="P40" s="268"/>
      <c r="Q40" s="270"/>
      <c r="R40" s="288" t="str">
        <f>IF(R41+T41&gt;0,IF(R41&gt;T41,"○",IF(R41&lt;T41,"×","△")),"")</f>
        <v>×</v>
      </c>
      <c r="S40" s="268"/>
      <c r="T40" s="270"/>
      <c r="U40" s="288" t="str">
        <f>IF(U41+W41&gt;0,IF(U41&gt;W41,"○",IF(U41&lt;W41,"×","△")),"")</f>
        <v>×</v>
      </c>
      <c r="V40" s="268"/>
      <c r="W40" s="270"/>
      <c r="X40" s="272">
        <f>COUNTIF(C40:W40,"○")</f>
        <v>1</v>
      </c>
      <c r="Y40" s="268" t="s">
        <v>3</v>
      </c>
      <c r="Z40" s="268">
        <f>COUNTIF(C40:W40,"△")</f>
        <v>0</v>
      </c>
      <c r="AA40" s="268" t="s">
        <v>3</v>
      </c>
      <c r="AB40" s="270">
        <f>COUNTIF(C40:W40,"×")</f>
        <v>5</v>
      </c>
      <c r="AC40" s="266">
        <f>X40*2+Z40*1</f>
        <v>2</v>
      </c>
      <c r="AD40" s="7">
        <f>C41+F41+I41+L41+O41+R41+U41</f>
        <v>29</v>
      </c>
      <c r="AE40" s="90"/>
      <c r="AF40" s="266">
        <f>RANK(AG40,$AG$38:$AG$51)</f>
        <v>6</v>
      </c>
      <c r="AG40" s="282">
        <f>AC40*100+AD40</f>
        <v>229</v>
      </c>
      <c r="AH40" s="281" t="s">
        <v>36</v>
      </c>
      <c r="AI40" s="291">
        <v>18</v>
      </c>
      <c r="AK40" s="266">
        <v>30</v>
      </c>
      <c r="AL40" s="274" t="str">
        <f>VLOOKUP(AK40,'参加チーム名'!$C$4:$F$78,4)</f>
        <v>ＪＮ星人</v>
      </c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6"/>
      <c r="BB40" s="272">
        <f>BB6+BB23</f>
        <v>2</v>
      </c>
      <c r="BC40" s="268" t="s">
        <v>3</v>
      </c>
      <c r="BD40" s="268">
        <f>BD6+BD23</f>
        <v>1</v>
      </c>
      <c r="BE40" s="268" t="s">
        <v>3</v>
      </c>
      <c r="BF40" s="270">
        <f>BF6+BF23</f>
        <v>5</v>
      </c>
      <c r="BG40" s="266">
        <f>BB40*2+BD40*1</f>
        <v>5</v>
      </c>
      <c r="BH40" s="7">
        <f>BH6+BH23</f>
        <v>38</v>
      </c>
      <c r="BI40" s="90"/>
      <c r="BJ40" s="266">
        <v>4</v>
      </c>
      <c r="BK40" s="282">
        <f>BG40*100+BH40</f>
        <v>538</v>
      </c>
      <c r="BL40" s="281" t="s">
        <v>44</v>
      </c>
      <c r="BM40" s="266">
        <v>30</v>
      </c>
    </row>
    <row r="41" spans="1:65" ht="12.75" customHeight="1">
      <c r="A41" s="292"/>
      <c r="B41" s="294"/>
      <c r="C41" s="8">
        <f>H39</f>
        <v>7</v>
      </c>
      <c r="D41" s="9" t="s">
        <v>28</v>
      </c>
      <c r="E41" s="10">
        <f>F39</f>
        <v>8</v>
      </c>
      <c r="F41" s="289"/>
      <c r="G41" s="289"/>
      <c r="H41" s="290"/>
      <c r="I41" s="8">
        <v>6</v>
      </c>
      <c r="J41" s="9" t="s">
        <v>28</v>
      </c>
      <c r="K41" s="10">
        <v>4</v>
      </c>
      <c r="L41" s="12">
        <v>5</v>
      </c>
      <c r="M41" s="9" t="s">
        <v>28</v>
      </c>
      <c r="N41" s="10">
        <v>11</v>
      </c>
      <c r="O41" s="8">
        <v>4</v>
      </c>
      <c r="P41" s="9" t="s">
        <v>28</v>
      </c>
      <c r="Q41" s="10">
        <v>11</v>
      </c>
      <c r="R41" s="8">
        <v>1</v>
      </c>
      <c r="S41" s="9" t="s">
        <v>28</v>
      </c>
      <c r="T41" s="10">
        <v>10</v>
      </c>
      <c r="U41" s="12">
        <v>6</v>
      </c>
      <c r="V41" s="9" t="s">
        <v>28</v>
      </c>
      <c r="W41" s="10">
        <v>8</v>
      </c>
      <c r="X41" s="273"/>
      <c r="Y41" s="269"/>
      <c r="Z41" s="269"/>
      <c r="AA41" s="269"/>
      <c r="AB41" s="271"/>
      <c r="AC41" s="267"/>
      <c r="AD41" s="91"/>
      <c r="AE41" s="11">
        <f>E41+H41+K41+N41+Q41+T41+W41</f>
        <v>52</v>
      </c>
      <c r="AF41" s="267"/>
      <c r="AG41" s="282"/>
      <c r="AH41" s="281"/>
      <c r="AI41" s="292"/>
      <c r="AK41" s="267"/>
      <c r="AL41" s="277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9"/>
      <c r="BB41" s="273"/>
      <c r="BC41" s="269"/>
      <c r="BD41" s="269"/>
      <c r="BE41" s="269"/>
      <c r="BF41" s="271"/>
      <c r="BG41" s="267"/>
      <c r="BH41" s="91"/>
      <c r="BI41" s="11">
        <f>BI7+BI24</f>
        <v>54</v>
      </c>
      <c r="BJ41" s="267"/>
      <c r="BK41" s="282"/>
      <c r="BL41" s="281"/>
      <c r="BM41" s="267"/>
    </row>
    <row r="42" spans="1:65" ht="12.75" customHeight="1">
      <c r="A42" s="291">
        <v>17</v>
      </c>
      <c r="B42" s="293" t="str">
        <f>VLOOKUP(A42,'参加チーム名'!$C$4:$F$78,4)</f>
        <v>いいのフェニックス</v>
      </c>
      <c r="C42" s="288" t="str">
        <f>IF(C43+E43&gt;0,IF(C43&gt;E43,"○",IF(C43&lt;E43,"×","△")),"")</f>
        <v>×</v>
      </c>
      <c r="D42" s="268"/>
      <c r="E42" s="270"/>
      <c r="F42" s="288" t="str">
        <f>IF(F43+H43&gt;0,IF(F43&gt;H43,"○",IF(F43&lt;H43,"×","△")),"")</f>
        <v>×</v>
      </c>
      <c r="G42" s="268"/>
      <c r="H42" s="270"/>
      <c r="I42" s="289"/>
      <c r="J42" s="289"/>
      <c r="K42" s="290"/>
      <c r="L42" s="288" t="str">
        <f>IF(L43+N43&gt;0,IF(L43&gt;N43,"○",IF(L43&lt;N43,"×","△")),"")</f>
        <v>×</v>
      </c>
      <c r="M42" s="268"/>
      <c r="N42" s="270"/>
      <c r="O42" s="288" t="str">
        <f>IF(O43+Q43&gt;0,IF(O43&gt;Q43,"○",IF(O43&lt;Q43,"×","△")),"")</f>
        <v>×</v>
      </c>
      <c r="P42" s="268"/>
      <c r="Q42" s="270"/>
      <c r="R42" s="288" t="str">
        <f>IF(R43+T43&gt;0,IF(R43&gt;T43,"○",IF(R43&lt;T43,"×","△")),"")</f>
        <v>△</v>
      </c>
      <c r="S42" s="268"/>
      <c r="T42" s="270"/>
      <c r="U42" s="288" t="str">
        <f>IF(U43+W43&gt;0,IF(U43&gt;W43,"○",IF(U43&lt;W43,"×","△")),"")</f>
        <v>△</v>
      </c>
      <c r="V42" s="268"/>
      <c r="W42" s="270"/>
      <c r="X42" s="272">
        <f>COUNTIF(C42:W42,"○")</f>
        <v>0</v>
      </c>
      <c r="Y42" s="268" t="s">
        <v>3</v>
      </c>
      <c r="Z42" s="268">
        <f>COUNTIF(C42:W42,"△")</f>
        <v>2</v>
      </c>
      <c r="AA42" s="268" t="s">
        <v>3</v>
      </c>
      <c r="AB42" s="270">
        <f>COUNTIF(C42:W42,"×")</f>
        <v>4</v>
      </c>
      <c r="AC42" s="266">
        <f>X42*2+Z42*1</f>
        <v>2</v>
      </c>
      <c r="AD42" s="7">
        <f>C43+F43+I43+L43+O43+R43+U43</f>
        <v>18</v>
      </c>
      <c r="AE42" s="90"/>
      <c r="AF42" s="266">
        <f>RANK(AG42,$AG$38:$AG$51)</f>
        <v>7</v>
      </c>
      <c r="AG42" s="280">
        <f>AC42*100+AD42</f>
        <v>218</v>
      </c>
      <c r="AH42" s="281" t="s">
        <v>37</v>
      </c>
      <c r="AI42" s="291">
        <v>15</v>
      </c>
      <c r="AK42" s="266">
        <v>31</v>
      </c>
      <c r="AL42" s="274" t="str">
        <f>VLOOKUP(AK42,'参加チーム名'!$C$4:$F$78,4)</f>
        <v>バイオレンス国田Jr</v>
      </c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6"/>
      <c r="BB42" s="272">
        <f>BB8+BB25</f>
        <v>8</v>
      </c>
      <c r="BC42" s="268" t="s">
        <v>3</v>
      </c>
      <c r="BD42" s="268">
        <f>BD8+BD25</f>
        <v>0</v>
      </c>
      <c r="BE42" s="268" t="s">
        <v>3</v>
      </c>
      <c r="BF42" s="270">
        <f>BF8+BF25</f>
        <v>0</v>
      </c>
      <c r="BG42" s="266">
        <f>BB42*2+BD42*1</f>
        <v>16</v>
      </c>
      <c r="BH42" s="7">
        <f>BH8+BH25</f>
        <v>60</v>
      </c>
      <c r="BI42" s="90"/>
      <c r="BJ42" s="266">
        <v>1</v>
      </c>
      <c r="BK42" s="280">
        <f>BG42*100+BH42</f>
        <v>1660</v>
      </c>
      <c r="BL42" s="281" t="s">
        <v>39</v>
      </c>
      <c r="BM42" s="266">
        <v>31</v>
      </c>
    </row>
    <row r="43" spans="1:65" ht="12.75" customHeight="1">
      <c r="A43" s="292"/>
      <c r="B43" s="294"/>
      <c r="C43" s="8">
        <f>K39</f>
        <v>1</v>
      </c>
      <c r="D43" s="9" t="s">
        <v>30</v>
      </c>
      <c r="E43" s="10">
        <f>I39</f>
        <v>7</v>
      </c>
      <c r="F43" s="8">
        <f>K41</f>
        <v>4</v>
      </c>
      <c r="G43" s="9" t="s">
        <v>28</v>
      </c>
      <c r="H43" s="10">
        <f>I41</f>
        <v>6</v>
      </c>
      <c r="I43" s="289"/>
      <c r="J43" s="289"/>
      <c r="K43" s="290"/>
      <c r="L43" s="8">
        <v>4</v>
      </c>
      <c r="M43" s="9" t="s">
        <v>28</v>
      </c>
      <c r="N43" s="10">
        <v>10</v>
      </c>
      <c r="O43" s="8">
        <v>0</v>
      </c>
      <c r="P43" s="9" t="s">
        <v>28</v>
      </c>
      <c r="Q43" s="10">
        <v>12</v>
      </c>
      <c r="R43" s="8">
        <v>5</v>
      </c>
      <c r="S43" s="9" t="s">
        <v>28</v>
      </c>
      <c r="T43" s="10">
        <v>5</v>
      </c>
      <c r="U43" s="8">
        <v>4</v>
      </c>
      <c r="V43" s="9" t="s">
        <v>28</v>
      </c>
      <c r="W43" s="10">
        <v>4</v>
      </c>
      <c r="X43" s="273"/>
      <c r="Y43" s="269"/>
      <c r="Z43" s="269"/>
      <c r="AA43" s="269"/>
      <c r="AB43" s="271"/>
      <c r="AC43" s="267"/>
      <c r="AD43" s="91"/>
      <c r="AE43" s="11">
        <f>E43+H43+K43+N43+Q43+T43+W43</f>
        <v>44</v>
      </c>
      <c r="AF43" s="267"/>
      <c r="AG43" s="280"/>
      <c r="AH43" s="281"/>
      <c r="AI43" s="292"/>
      <c r="AK43" s="267"/>
      <c r="AL43" s="277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9"/>
      <c r="BB43" s="273"/>
      <c r="BC43" s="269"/>
      <c r="BD43" s="269"/>
      <c r="BE43" s="269"/>
      <c r="BF43" s="271"/>
      <c r="BG43" s="267"/>
      <c r="BH43" s="91"/>
      <c r="BI43" s="11">
        <f>BI9+BI26</f>
        <v>17</v>
      </c>
      <c r="BJ43" s="267"/>
      <c r="BK43" s="280"/>
      <c r="BL43" s="281"/>
      <c r="BM43" s="267"/>
    </row>
    <row r="44" spans="1:65" ht="12.75" customHeight="1">
      <c r="A44" s="291">
        <v>18</v>
      </c>
      <c r="B44" s="293" t="str">
        <f>VLOOKUP(A44,'参加チーム名'!$C$4:$F$78,4)</f>
        <v>アルバルクキッズ</v>
      </c>
      <c r="C44" s="288" t="str">
        <f>IF(C45+E45&gt;0,IF(C45&gt;E45,"○",IF(C45&lt;E45,"×","△")),"")</f>
        <v>○</v>
      </c>
      <c r="D44" s="268"/>
      <c r="E44" s="270"/>
      <c r="F44" s="288" t="str">
        <f>IF(F45+H45&gt;0,IF(F45&gt;H45,"○",IF(F45&lt;H45,"×","△")),"")</f>
        <v>○</v>
      </c>
      <c r="G44" s="268"/>
      <c r="H44" s="270"/>
      <c r="I44" s="288" t="str">
        <f>IF(I45+K45&gt;0,IF(I45&gt;K45,"○",IF(I45&lt;K45,"×","△")),"")</f>
        <v>○</v>
      </c>
      <c r="J44" s="268"/>
      <c r="K44" s="270"/>
      <c r="L44" s="289"/>
      <c r="M44" s="289"/>
      <c r="N44" s="290"/>
      <c r="O44" s="288" t="str">
        <f>IF(O45+Q45&gt;0,IF(O45&gt;Q45,"○",IF(O45&lt;Q45,"×","△")),"")</f>
        <v>×</v>
      </c>
      <c r="P44" s="268"/>
      <c r="Q44" s="270"/>
      <c r="R44" s="288" t="str">
        <f>IF(R45+T45&gt;0,IF(R45&gt;T45,"○",IF(R45&lt;T45,"×","△")),"")</f>
        <v>○</v>
      </c>
      <c r="S44" s="268"/>
      <c r="T44" s="270"/>
      <c r="U44" s="288" t="str">
        <f>IF(U45+W45&gt;0,IF(U45&gt;W45,"○",IF(U45&lt;W45,"×","△")),"")</f>
        <v>○</v>
      </c>
      <c r="V44" s="268"/>
      <c r="W44" s="270"/>
      <c r="X44" s="272">
        <f>COUNTIF(C44:W44,"○")</f>
        <v>5</v>
      </c>
      <c r="Y44" s="268" t="s">
        <v>3</v>
      </c>
      <c r="Z44" s="268">
        <f>COUNTIF(C44:W44,"△")</f>
        <v>0</v>
      </c>
      <c r="AA44" s="268" t="s">
        <v>3</v>
      </c>
      <c r="AB44" s="270">
        <f>COUNTIF(C44:W44,"×")</f>
        <v>1</v>
      </c>
      <c r="AC44" s="266">
        <f>X44*2+Z44*1</f>
        <v>10</v>
      </c>
      <c r="AD44" s="7">
        <f>C45+F45+I45+L45+O45+R45+U45</f>
        <v>53</v>
      </c>
      <c r="AE44" s="90"/>
      <c r="AF44" s="266">
        <f>RANK(AG44,$AG$38:$AG$51)</f>
        <v>2</v>
      </c>
      <c r="AG44" s="280">
        <f>AC44*100+AD44</f>
        <v>1053</v>
      </c>
      <c r="AH44" s="281" t="s">
        <v>41</v>
      </c>
      <c r="AI44" s="291">
        <v>20</v>
      </c>
      <c r="AK44" s="266">
        <v>32</v>
      </c>
      <c r="AL44" s="274" t="str">
        <f>VLOOKUP(AK44,'参加チーム名'!$C$4:$F$78,4)</f>
        <v>白二ビクトリ☆ＲＵＮ</v>
      </c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6"/>
      <c r="BB44" s="272">
        <f>BB10+BB27</f>
        <v>2</v>
      </c>
      <c r="BC44" s="268" t="s">
        <v>3</v>
      </c>
      <c r="BD44" s="268">
        <f>BD10+BD27</f>
        <v>1</v>
      </c>
      <c r="BE44" s="268" t="s">
        <v>3</v>
      </c>
      <c r="BF44" s="270">
        <f>BF10+BF27</f>
        <v>5</v>
      </c>
      <c r="BG44" s="266">
        <f>BB44*2+BD44*1</f>
        <v>5</v>
      </c>
      <c r="BH44" s="7">
        <f>BH10+BH27</f>
        <v>36</v>
      </c>
      <c r="BI44" s="90"/>
      <c r="BJ44" s="266">
        <v>5</v>
      </c>
      <c r="BK44" s="280">
        <f>BG44*100+BH44</f>
        <v>536</v>
      </c>
      <c r="BL44" s="281" t="s">
        <v>42</v>
      </c>
      <c r="BM44" s="266">
        <v>32</v>
      </c>
    </row>
    <row r="45" spans="1:65" ht="12.75" customHeight="1">
      <c r="A45" s="292"/>
      <c r="B45" s="294"/>
      <c r="C45" s="8">
        <f>N39</f>
        <v>9</v>
      </c>
      <c r="D45" s="9" t="s">
        <v>28</v>
      </c>
      <c r="E45" s="10">
        <f>L39</f>
        <v>8</v>
      </c>
      <c r="F45" s="8">
        <f>N41</f>
        <v>11</v>
      </c>
      <c r="G45" s="9" t="s">
        <v>28</v>
      </c>
      <c r="H45" s="10">
        <f>L41</f>
        <v>5</v>
      </c>
      <c r="I45" s="8">
        <f>N43</f>
        <v>10</v>
      </c>
      <c r="J45" s="9" t="s">
        <v>28</v>
      </c>
      <c r="K45" s="10">
        <f>L43</f>
        <v>4</v>
      </c>
      <c r="L45" s="289"/>
      <c r="M45" s="289"/>
      <c r="N45" s="290"/>
      <c r="O45" s="8">
        <v>4</v>
      </c>
      <c r="P45" s="9" t="s">
        <v>28</v>
      </c>
      <c r="Q45" s="10">
        <v>9</v>
      </c>
      <c r="R45" s="8">
        <v>9</v>
      </c>
      <c r="S45" s="9" t="s">
        <v>172</v>
      </c>
      <c r="T45" s="10">
        <v>4</v>
      </c>
      <c r="U45" s="8">
        <v>10</v>
      </c>
      <c r="V45" s="9" t="s">
        <v>172</v>
      </c>
      <c r="W45" s="10">
        <v>7</v>
      </c>
      <c r="X45" s="273"/>
      <c r="Y45" s="269"/>
      <c r="Z45" s="269"/>
      <c r="AA45" s="269"/>
      <c r="AB45" s="271"/>
      <c r="AC45" s="267"/>
      <c r="AD45" s="91"/>
      <c r="AE45" s="11">
        <f>E45+H45+K45+N45+Q45+T45+W45</f>
        <v>37</v>
      </c>
      <c r="AF45" s="267"/>
      <c r="AG45" s="280"/>
      <c r="AH45" s="281"/>
      <c r="AI45" s="292"/>
      <c r="AK45" s="267"/>
      <c r="AL45" s="277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9"/>
      <c r="BB45" s="273"/>
      <c r="BC45" s="269"/>
      <c r="BD45" s="269"/>
      <c r="BE45" s="269"/>
      <c r="BF45" s="271"/>
      <c r="BG45" s="267"/>
      <c r="BH45" s="91"/>
      <c r="BI45" s="11">
        <f>BI11+BI28</f>
        <v>57</v>
      </c>
      <c r="BJ45" s="267"/>
      <c r="BK45" s="280"/>
      <c r="BL45" s="281"/>
      <c r="BM45" s="267"/>
    </row>
    <row r="46" spans="1:65" ht="12.75" customHeight="1">
      <c r="A46" s="291">
        <v>19</v>
      </c>
      <c r="B46" s="293" t="str">
        <f>VLOOKUP(A46,'参加チーム名'!$C$4:$F$78,4)</f>
        <v>鳥川ライジングファルコン</v>
      </c>
      <c r="C46" s="288" t="str">
        <f>IF(C47+E47&gt;0,IF(C47&gt;E47,"○",IF(C47&lt;E47,"×","△")),"")</f>
        <v>○</v>
      </c>
      <c r="D46" s="268"/>
      <c r="E46" s="270"/>
      <c r="F46" s="288" t="str">
        <f>IF(F47+H47&gt;0,IF(F47&gt;H47,"○",IF(F47&lt;H47,"×","△")),"")</f>
        <v>○</v>
      </c>
      <c r="G46" s="268"/>
      <c r="H46" s="270"/>
      <c r="I46" s="288" t="str">
        <f>IF(I47+K47&gt;0,IF(I47&gt;K47,"○",IF(I47&lt;K47,"×","△")),"")</f>
        <v>○</v>
      </c>
      <c r="J46" s="268"/>
      <c r="K46" s="270"/>
      <c r="L46" s="288" t="str">
        <f>IF(L47+N47&gt;0,IF(L47&gt;N47,"○",IF(L47&lt;N47,"×","△")),"")</f>
        <v>○</v>
      </c>
      <c r="M46" s="268"/>
      <c r="N46" s="270"/>
      <c r="O46" s="289"/>
      <c r="P46" s="289"/>
      <c r="Q46" s="290"/>
      <c r="R46" s="288" t="str">
        <f>IF(R47+T47&gt;0,IF(R47&gt;T47,"○",IF(R47&lt;T47,"×","△")),"")</f>
        <v>○</v>
      </c>
      <c r="S46" s="268"/>
      <c r="T46" s="270"/>
      <c r="U46" s="288" t="str">
        <f>IF(U47+W47&gt;0,IF(U47&gt;W47,"○",IF(U47&lt;W47,"×","△")),"")</f>
        <v>○</v>
      </c>
      <c r="V46" s="268"/>
      <c r="W46" s="270"/>
      <c r="X46" s="272">
        <f>COUNTIF(C46:W46,"○")</f>
        <v>6</v>
      </c>
      <c r="Y46" s="268" t="s">
        <v>3</v>
      </c>
      <c r="Z46" s="268">
        <f>COUNTIF(C46:W46,"△")</f>
        <v>0</v>
      </c>
      <c r="AA46" s="268" t="s">
        <v>3</v>
      </c>
      <c r="AB46" s="270">
        <f>COUNTIF(C46:W46,"×")</f>
        <v>0</v>
      </c>
      <c r="AC46" s="266">
        <f>X46*2+Z46*1</f>
        <v>12</v>
      </c>
      <c r="AD46" s="7">
        <f>C47+F47+I47+L47+O47+R47+U47</f>
        <v>60</v>
      </c>
      <c r="AE46" s="90"/>
      <c r="AF46" s="266">
        <f>RANK(AG46,$AG$38:$AG$51)</f>
        <v>1</v>
      </c>
      <c r="AG46" s="280">
        <f>AC46*100+AD46</f>
        <v>1260</v>
      </c>
      <c r="AH46" s="281" t="s">
        <v>111</v>
      </c>
      <c r="AI46" s="291">
        <v>21</v>
      </c>
      <c r="AK46" s="266">
        <v>33</v>
      </c>
      <c r="AL46" s="274" t="str">
        <f>VLOOKUP(AK46,'参加チーム名'!$C$4:$F$78,4)</f>
        <v>仁井田チャレンジキッズ</v>
      </c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6"/>
      <c r="BB46" s="272">
        <f>BB12+BB29</f>
        <v>3</v>
      </c>
      <c r="BC46" s="268" t="s">
        <v>3</v>
      </c>
      <c r="BD46" s="268">
        <f>BD12+BD29</f>
        <v>0</v>
      </c>
      <c r="BE46" s="268" t="s">
        <v>3</v>
      </c>
      <c r="BF46" s="270">
        <f>BF12+BF29</f>
        <v>5</v>
      </c>
      <c r="BG46" s="266">
        <f>BB46*2+BD46*1</f>
        <v>6</v>
      </c>
      <c r="BH46" s="7">
        <f>BH12+BH29</f>
        <v>56</v>
      </c>
      <c r="BI46" s="90"/>
      <c r="BJ46" s="266">
        <v>3</v>
      </c>
      <c r="BK46" s="280">
        <f>BG46*100+BH46</f>
        <v>656</v>
      </c>
      <c r="BL46" s="281" t="s">
        <v>137</v>
      </c>
      <c r="BM46" s="266">
        <v>33</v>
      </c>
    </row>
    <row r="47" spans="1:65" ht="12.75" customHeight="1">
      <c r="A47" s="292"/>
      <c r="B47" s="294"/>
      <c r="C47" s="8">
        <f>Q39</f>
        <v>8</v>
      </c>
      <c r="D47" s="9" t="s">
        <v>30</v>
      </c>
      <c r="E47" s="10">
        <f>O39</f>
        <v>6</v>
      </c>
      <c r="F47" s="8">
        <f>Q41</f>
        <v>11</v>
      </c>
      <c r="G47" s="9" t="s">
        <v>28</v>
      </c>
      <c r="H47" s="10">
        <f>O41</f>
        <v>4</v>
      </c>
      <c r="I47" s="8">
        <f>Q43</f>
        <v>12</v>
      </c>
      <c r="J47" s="9" t="s">
        <v>28</v>
      </c>
      <c r="K47" s="10">
        <f>O43</f>
        <v>0</v>
      </c>
      <c r="L47" s="8">
        <f>Q45</f>
        <v>9</v>
      </c>
      <c r="M47" s="9" t="s">
        <v>28</v>
      </c>
      <c r="N47" s="10">
        <f>O45</f>
        <v>4</v>
      </c>
      <c r="O47" s="289"/>
      <c r="P47" s="289"/>
      <c r="Q47" s="290"/>
      <c r="R47" s="8">
        <v>11</v>
      </c>
      <c r="S47" s="9" t="s">
        <v>28</v>
      </c>
      <c r="T47" s="10">
        <v>3</v>
      </c>
      <c r="U47" s="8">
        <v>9</v>
      </c>
      <c r="V47" s="9" t="s">
        <v>28</v>
      </c>
      <c r="W47" s="10">
        <v>8</v>
      </c>
      <c r="X47" s="273"/>
      <c r="Y47" s="269"/>
      <c r="Z47" s="269"/>
      <c r="AA47" s="269"/>
      <c r="AB47" s="271"/>
      <c r="AC47" s="267"/>
      <c r="AD47" s="91"/>
      <c r="AE47" s="11">
        <f>E47+H47+K47+N47+Q47+T47+W47</f>
        <v>25</v>
      </c>
      <c r="AF47" s="267"/>
      <c r="AG47" s="280"/>
      <c r="AH47" s="281"/>
      <c r="AI47" s="292"/>
      <c r="AK47" s="267"/>
      <c r="AL47" s="277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9"/>
      <c r="BB47" s="273"/>
      <c r="BC47" s="269"/>
      <c r="BD47" s="269"/>
      <c r="BE47" s="269"/>
      <c r="BF47" s="271"/>
      <c r="BG47" s="267"/>
      <c r="BH47" s="91"/>
      <c r="BI47" s="11">
        <f>BI13+BI30</f>
        <v>72</v>
      </c>
      <c r="BJ47" s="267"/>
      <c r="BK47" s="280"/>
      <c r="BL47" s="281"/>
      <c r="BM47" s="267"/>
    </row>
    <row r="48" spans="1:35" ht="12.75" customHeight="1">
      <c r="A48" s="291">
        <v>20</v>
      </c>
      <c r="B48" s="293" t="str">
        <f>VLOOKUP(A48,'参加チーム名'!$C$4:$F$78,4)</f>
        <v>永盛ミュートスキッズ</v>
      </c>
      <c r="C48" s="288" t="str">
        <f>IF(C49+E49&gt;0,IF(C49&gt;E49,"○",IF(C49&lt;E49,"×","△")),"")</f>
        <v>×</v>
      </c>
      <c r="D48" s="268"/>
      <c r="E48" s="270"/>
      <c r="F48" s="288" t="str">
        <f>IF(F49+H49&gt;0,IF(F49&gt;H49,"○",IF(F49&lt;H49,"×","△")),"")</f>
        <v>○</v>
      </c>
      <c r="G48" s="268"/>
      <c r="H48" s="270"/>
      <c r="I48" s="288" t="str">
        <f>IF(I49+K49&gt;0,IF(I49&gt;K49,"○",IF(I49&lt;K49,"×","△")),"")</f>
        <v>△</v>
      </c>
      <c r="J48" s="268"/>
      <c r="K48" s="270"/>
      <c r="L48" s="288" t="str">
        <f>IF(L49+N49&gt;0,IF(L49&gt;N49,"○",IF(L49&lt;N49,"×","△")),"")</f>
        <v>×</v>
      </c>
      <c r="M48" s="268"/>
      <c r="N48" s="270"/>
      <c r="O48" s="288" t="str">
        <f>IF(O49+Q49&gt;0,IF(O49&gt;Q49,"○",IF(O49&lt;Q49,"×","△")),"")</f>
        <v>×</v>
      </c>
      <c r="P48" s="268"/>
      <c r="Q48" s="270"/>
      <c r="R48" s="289"/>
      <c r="S48" s="289"/>
      <c r="T48" s="290"/>
      <c r="U48" s="288" t="str">
        <f>IF(U49+W49&gt;0,IF(U49&gt;W49,"○",IF(U49&lt;W49,"×","△")),"")</f>
        <v>○</v>
      </c>
      <c r="V48" s="268"/>
      <c r="W48" s="270"/>
      <c r="X48" s="272">
        <f>COUNTIF(C48:W48,"○")</f>
        <v>2</v>
      </c>
      <c r="Y48" s="268" t="s">
        <v>3</v>
      </c>
      <c r="Z48" s="268">
        <f>COUNTIF(C48:W48,"△")</f>
        <v>1</v>
      </c>
      <c r="AA48" s="268" t="s">
        <v>3</v>
      </c>
      <c r="AB48" s="270">
        <f>COUNTIF(C48:W48,"×")</f>
        <v>3</v>
      </c>
      <c r="AC48" s="266">
        <f>X48*2+Z48*1</f>
        <v>5</v>
      </c>
      <c r="AD48" s="7">
        <f>C49+F49+I49+L49+O49+R49+U49</f>
        <v>37</v>
      </c>
      <c r="AE48" s="90"/>
      <c r="AF48" s="266">
        <f>RANK(AG48,$AG$38:$AG$51)</f>
        <v>4</v>
      </c>
      <c r="AG48" s="280">
        <f>AC48*100+AD48</f>
        <v>537</v>
      </c>
      <c r="AH48" s="281" t="s">
        <v>112</v>
      </c>
      <c r="AI48" s="291">
        <v>16</v>
      </c>
    </row>
    <row r="49" spans="1:35" ht="12.75" customHeight="1">
      <c r="A49" s="292"/>
      <c r="B49" s="294"/>
      <c r="C49" s="8">
        <f>T39</f>
        <v>7</v>
      </c>
      <c r="D49" s="9" t="s">
        <v>30</v>
      </c>
      <c r="E49" s="10">
        <f>R39</f>
        <v>10</v>
      </c>
      <c r="F49" s="8">
        <f>T41</f>
        <v>10</v>
      </c>
      <c r="G49" s="9" t="s">
        <v>28</v>
      </c>
      <c r="H49" s="10">
        <f>R41</f>
        <v>1</v>
      </c>
      <c r="I49" s="8">
        <f>T43</f>
        <v>5</v>
      </c>
      <c r="J49" s="9" t="s">
        <v>28</v>
      </c>
      <c r="K49" s="10">
        <f>R43</f>
        <v>5</v>
      </c>
      <c r="L49" s="8">
        <f>T45</f>
        <v>4</v>
      </c>
      <c r="M49" s="9" t="s">
        <v>28</v>
      </c>
      <c r="N49" s="10">
        <f>R45</f>
        <v>9</v>
      </c>
      <c r="O49" s="8">
        <f>T47</f>
        <v>3</v>
      </c>
      <c r="P49" s="9" t="s">
        <v>28</v>
      </c>
      <c r="Q49" s="10">
        <f>R47</f>
        <v>11</v>
      </c>
      <c r="R49" s="289"/>
      <c r="S49" s="289"/>
      <c r="T49" s="290"/>
      <c r="U49" s="8">
        <v>8</v>
      </c>
      <c r="V49" s="9" t="s">
        <v>28</v>
      </c>
      <c r="W49" s="10">
        <v>3</v>
      </c>
      <c r="X49" s="273"/>
      <c r="Y49" s="269"/>
      <c r="Z49" s="269"/>
      <c r="AA49" s="269"/>
      <c r="AB49" s="271"/>
      <c r="AC49" s="267"/>
      <c r="AD49" s="91"/>
      <c r="AE49" s="11">
        <f>E49+H49+K49+N49+Q49+T49+W49</f>
        <v>39</v>
      </c>
      <c r="AF49" s="267"/>
      <c r="AG49" s="280"/>
      <c r="AH49" s="281"/>
      <c r="AI49" s="292"/>
    </row>
    <row r="50" spans="1:35" ht="12.75" customHeight="1">
      <c r="A50" s="291">
        <v>21</v>
      </c>
      <c r="B50" s="293" t="str">
        <f>VLOOKUP(A50,'参加チーム名'!$C$4:$F$78,4)</f>
        <v>三の丸フレンドリーキッズ</v>
      </c>
      <c r="C50" s="288" t="str">
        <f>IF(C51+E51&gt;0,IF(C51&gt;E51,"○",IF(C51&lt;E51,"×","△")),"")</f>
        <v>×</v>
      </c>
      <c r="D50" s="268"/>
      <c r="E50" s="270"/>
      <c r="F50" s="288" t="str">
        <f>IF(F51+H51&gt;0,IF(F51&gt;H51,"○",IF(F51&lt;H51,"×","△")),"")</f>
        <v>○</v>
      </c>
      <c r="G50" s="268"/>
      <c r="H50" s="270"/>
      <c r="I50" s="288" t="str">
        <f>IF(I51+K51&gt;0,IF(I51&gt;K51,"○",IF(I51&lt;K51,"×","△")),"")</f>
        <v>△</v>
      </c>
      <c r="J50" s="268"/>
      <c r="K50" s="270"/>
      <c r="L50" s="288" t="str">
        <f>IF(L51+N51&gt;0,IF(L51&gt;N51,"○",IF(L51&lt;N51,"×","△")),"")</f>
        <v>×</v>
      </c>
      <c r="M50" s="268"/>
      <c r="N50" s="270"/>
      <c r="O50" s="288" t="str">
        <f>IF(O51+Q51&gt;0,IF(O51&gt;Q51,"○",IF(O51&lt;Q51,"×","△")),"")</f>
        <v>×</v>
      </c>
      <c r="P50" s="268"/>
      <c r="Q50" s="270"/>
      <c r="R50" s="288" t="str">
        <f>IF(R51+T51&gt;0,IF(R51&gt;T51,"○",IF(R51&lt;T51,"×","△")),"")</f>
        <v>×</v>
      </c>
      <c r="S50" s="268"/>
      <c r="T50" s="270"/>
      <c r="U50" s="289"/>
      <c r="V50" s="289"/>
      <c r="W50" s="290"/>
      <c r="X50" s="272">
        <f>COUNTIF(C50:W50,"○")</f>
        <v>1</v>
      </c>
      <c r="Y50" s="268" t="s">
        <v>3</v>
      </c>
      <c r="Z50" s="268">
        <f>COUNTIF(C50:W50,"△")</f>
        <v>1</v>
      </c>
      <c r="AA50" s="268" t="s">
        <v>3</v>
      </c>
      <c r="AB50" s="270">
        <f>COUNTIF(C50:W50,"×")</f>
        <v>4</v>
      </c>
      <c r="AC50" s="266">
        <f>X50*2+Z50*1</f>
        <v>3</v>
      </c>
      <c r="AD50" s="7">
        <f>C51+F51+I51+L51+O51+R51+U51</f>
        <v>34</v>
      </c>
      <c r="AE50" s="90"/>
      <c r="AF50" s="266">
        <f>RANK(AG50,$AG$38:$AG$51)</f>
        <v>5</v>
      </c>
      <c r="AG50" s="280">
        <f>AC50*100+AD50</f>
        <v>334</v>
      </c>
      <c r="AH50" s="281" t="s">
        <v>113</v>
      </c>
      <c r="AI50" s="291">
        <v>17</v>
      </c>
    </row>
    <row r="51" spans="1:35" ht="12.75" customHeight="1">
      <c r="A51" s="292"/>
      <c r="B51" s="294"/>
      <c r="C51" s="8">
        <f>W39</f>
        <v>4</v>
      </c>
      <c r="D51" s="9" t="s">
        <v>28</v>
      </c>
      <c r="E51" s="10">
        <f>U39</f>
        <v>10</v>
      </c>
      <c r="F51" s="8">
        <f>W41</f>
        <v>8</v>
      </c>
      <c r="G51" s="9" t="s">
        <v>28</v>
      </c>
      <c r="H51" s="10">
        <f>U41</f>
        <v>6</v>
      </c>
      <c r="I51" s="8">
        <f>W43</f>
        <v>4</v>
      </c>
      <c r="J51" s="9" t="s">
        <v>28</v>
      </c>
      <c r="K51" s="10">
        <f>U43</f>
        <v>4</v>
      </c>
      <c r="L51" s="8">
        <f>W45</f>
        <v>7</v>
      </c>
      <c r="M51" s="9" t="s">
        <v>28</v>
      </c>
      <c r="N51" s="10">
        <f>U45</f>
        <v>10</v>
      </c>
      <c r="O51" s="8">
        <f>W47</f>
        <v>8</v>
      </c>
      <c r="P51" s="9" t="s">
        <v>28</v>
      </c>
      <c r="Q51" s="10">
        <f>U47</f>
        <v>9</v>
      </c>
      <c r="R51" s="8">
        <f>W49</f>
        <v>3</v>
      </c>
      <c r="S51" s="9" t="s">
        <v>28</v>
      </c>
      <c r="T51" s="10">
        <f>U49</f>
        <v>8</v>
      </c>
      <c r="U51" s="289"/>
      <c r="V51" s="289"/>
      <c r="W51" s="290"/>
      <c r="X51" s="273"/>
      <c r="Y51" s="269"/>
      <c r="Z51" s="269"/>
      <c r="AA51" s="269"/>
      <c r="AB51" s="271"/>
      <c r="AC51" s="267"/>
      <c r="AD51" s="91"/>
      <c r="AE51" s="11">
        <f>E51+H51+K51+N51+Q51+T51+W51</f>
        <v>47</v>
      </c>
      <c r="AF51" s="267"/>
      <c r="AG51" s="280"/>
      <c r="AH51" s="281"/>
      <c r="AI51" s="292"/>
    </row>
    <row r="52" spans="1:35" ht="12.75" customHeight="1">
      <c r="A52" s="14"/>
      <c r="B52" s="168"/>
      <c r="C52" s="166"/>
      <c r="D52" s="167"/>
      <c r="E52" s="166"/>
      <c r="F52" s="166"/>
      <c r="G52" s="167"/>
      <c r="H52" s="166"/>
      <c r="I52" s="166"/>
      <c r="J52" s="167"/>
      <c r="K52" s="166"/>
      <c r="L52" s="166"/>
      <c r="M52" s="167"/>
      <c r="N52" s="166"/>
      <c r="O52" s="166"/>
      <c r="P52" s="167"/>
      <c r="Q52" s="166"/>
      <c r="R52" s="166"/>
      <c r="S52" s="167"/>
      <c r="T52" s="166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57"/>
      <c r="AH52" s="111"/>
      <c r="AI52" s="111"/>
    </row>
    <row r="53" spans="1:35" ht="12.75" customHeight="1">
      <c r="A53" s="14"/>
      <c r="B53" s="168"/>
      <c r="C53" s="166"/>
      <c r="D53" s="167"/>
      <c r="E53" s="166"/>
      <c r="F53" s="166"/>
      <c r="G53" s="167"/>
      <c r="H53" s="166"/>
      <c r="I53" s="166"/>
      <c r="J53" s="167"/>
      <c r="K53" s="166"/>
      <c r="L53" s="166"/>
      <c r="M53" s="167"/>
      <c r="N53" s="166"/>
      <c r="O53" s="166"/>
      <c r="P53" s="167"/>
      <c r="Q53" s="166"/>
      <c r="R53" s="166"/>
      <c r="S53" s="167"/>
      <c r="T53" s="166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57"/>
      <c r="AH53" s="111"/>
      <c r="AI53" s="111"/>
    </row>
    <row r="54" spans="1:35" ht="12.75" customHeight="1">
      <c r="A54" s="4"/>
      <c r="B54" s="5" t="s">
        <v>222</v>
      </c>
      <c r="C54" s="296">
        <f>A55</f>
        <v>22</v>
      </c>
      <c r="D54" s="296"/>
      <c r="E54" s="287"/>
      <c r="F54" s="296">
        <f>A57</f>
        <v>23</v>
      </c>
      <c r="G54" s="296"/>
      <c r="H54" s="287"/>
      <c r="I54" s="286">
        <f>A59</f>
        <v>24</v>
      </c>
      <c r="J54" s="296"/>
      <c r="K54" s="287"/>
      <c r="L54" s="286">
        <f>A61</f>
        <v>25</v>
      </c>
      <c r="M54" s="296"/>
      <c r="N54" s="287"/>
      <c r="O54" s="286">
        <f>A63</f>
        <v>26</v>
      </c>
      <c r="P54" s="296"/>
      <c r="Q54" s="287"/>
      <c r="R54" s="286">
        <f>A65</f>
        <v>27</v>
      </c>
      <c r="S54" s="296"/>
      <c r="T54" s="287"/>
      <c r="U54" s="286">
        <f>A67</f>
        <v>28</v>
      </c>
      <c r="V54" s="296"/>
      <c r="W54" s="287"/>
      <c r="X54" s="283" t="s">
        <v>5</v>
      </c>
      <c r="Y54" s="284"/>
      <c r="Z54" s="284"/>
      <c r="AA54" s="284"/>
      <c r="AB54" s="285"/>
      <c r="AC54" s="6" t="s">
        <v>0</v>
      </c>
      <c r="AD54" s="286" t="s">
        <v>25</v>
      </c>
      <c r="AE54" s="287"/>
      <c r="AF54" s="6" t="s">
        <v>1</v>
      </c>
      <c r="AG54" s="107" t="s">
        <v>8</v>
      </c>
      <c r="AH54" s="19"/>
      <c r="AI54" s="19"/>
    </row>
    <row r="55" spans="1:35" ht="12.75" customHeight="1">
      <c r="A55" s="291">
        <v>22</v>
      </c>
      <c r="B55" s="293" t="str">
        <f>VLOOKUP(A55,'参加チーム名'!$C$4:$F$78,4)</f>
        <v>ＮＳＯミラクルファイターズ</v>
      </c>
      <c r="C55" s="289"/>
      <c r="D55" s="289"/>
      <c r="E55" s="290"/>
      <c r="F55" s="288" t="str">
        <f>IF(F56+H56&gt;0,IF(F56&gt;H56,"○",IF(F56&lt;H56,"×","△")),"")</f>
        <v>×</v>
      </c>
      <c r="G55" s="268"/>
      <c r="H55" s="270"/>
      <c r="I55" s="288" t="str">
        <f>IF(I56+K56&gt;0,IF(I56&gt;K56,"○",IF(I56&lt;K56,"×","△")),"")</f>
        <v>○</v>
      </c>
      <c r="J55" s="268"/>
      <c r="K55" s="270"/>
      <c r="L55" s="288" t="str">
        <f>IF(L56+N56&gt;0,IF(L56&gt;N56,"○",IF(L56&lt;N56,"×","△")),"")</f>
        <v>○</v>
      </c>
      <c r="M55" s="268"/>
      <c r="N55" s="270"/>
      <c r="O55" s="288" t="str">
        <f>IF(O56+Q56&gt;0,IF(O56&gt;Q56,"○",IF(O56&lt;Q56,"×","△")),"")</f>
        <v>×</v>
      </c>
      <c r="P55" s="268"/>
      <c r="Q55" s="270"/>
      <c r="R55" s="288" t="str">
        <f>IF(R56+T56&gt;0,IF(R56&gt;T56,"○",IF(R56&lt;T56,"×","△")),"")</f>
        <v>○</v>
      </c>
      <c r="S55" s="268"/>
      <c r="T55" s="270"/>
      <c r="U55" s="288" t="str">
        <f>IF(U56+W56&gt;0,IF(U56&gt;W56,"○",IF(U56&lt;W56,"×","△")),"")</f>
        <v>○</v>
      </c>
      <c r="V55" s="268"/>
      <c r="W55" s="270"/>
      <c r="X55" s="272">
        <f>COUNTIF(C55:W55,"○")</f>
        <v>4</v>
      </c>
      <c r="Y55" s="268" t="s">
        <v>3</v>
      </c>
      <c r="Z55" s="268">
        <f>COUNTIF(C55:W55,"△")</f>
        <v>0</v>
      </c>
      <c r="AA55" s="268" t="s">
        <v>3</v>
      </c>
      <c r="AB55" s="270">
        <f>COUNTIF(C55:W55,"×")</f>
        <v>2</v>
      </c>
      <c r="AC55" s="266">
        <f>X55*2+Z55*1</f>
        <v>8</v>
      </c>
      <c r="AD55" s="7">
        <f>C56+F56+I56+L56+O56+R56+U56</f>
        <v>52</v>
      </c>
      <c r="AE55" s="90"/>
      <c r="AF55" s="266">
        <f>RANK(AG55,$AG$55:$AG$68)</f>
        <v>3</v>
      </c>
      <c r="AG55" s="282">
        <f>AC55*100+AD55</f>
        <v>852</v>
      </c>
      <c r="AH55" s="281" t="s">
        <v>12</v>
      </c>
      <c r="AI55" s="291">
        <v>26</v>
      </c>
    </row>
    <row r="56" spans="1:35" ht="12.75" customHeight="1">
      <c r="A56" s="292"/>
      <c r="B56" s="294"/>
      <c r="C56" s="289"/>
      <c r="D56" s="289"/>
      <c r="E56" s="290"/>
      <c r="F56" s="8">
        <v>7</v>
      </c>
      <c r="G56" s="9" t="s">
        <v>28</v>
      </c>
      <c r="H56" s="10">
        <v>10</v>
      </c>
      <c r="I56" s="8">
        <v>10</v>
      </c>
      <c r="J56" s="9" t="s">
        <v>28</v>
      </c>
      <c r="K56" s="10">
        <v>6</v>
      </c>
      <c r="L56" s="12">
        <v>10</v>
      </c>
      <c r="M56" s="9" t="s">
        <v>28</v>
      </c>
      <c r="N56" s="10">
        <v>7</v>
      </c>
      <c r="O56" s="8">
        <v>5</v>
      </c>
      <c r="P56" s="9" t="s">
        <v>28</v>
      </c>
      <c r="Q56" s="10">
        <v>10</v>
      </c>
      <c r="R56" s="8">
        <v>11</v>
      </c>
      <c r="S56" s="9" t="s">
        <v>28</v>
      </c>
      <c r="T56" s="10">
        <v>6</v>
      </c>
      <c r="U56" s="12">
        <v>9</v>
      </c>
      <c r="V56" s="9" t="s">
        <v>28</v>
      </c>
      <c r="W56" s="10">
        <v>4</v>
      </c>
      <c r="X56" s="273"/>
      <c r="Y56" s="269"/>
      <c r="Z56" s="269"/>
      <c r="AA56" s="269"/>
      <c r="AB56" s="271"/>
      <c r="AC56" s="267"/>
      <c r="AD56" s="91"/>
      <c r="AE56" s="11">
        <f>E56+H56+K56+N56+Q56+T56+W56</f>
        <v>43</v>
      </c>
      <c r="AF56" s="267"/>
      <c r="AG56" s="282"/>
      <c r="AH56" s="281"/>
      <c r="AI56" s="292"/>
    </row>
    <row r="57" spans="1:35" ht="12.75" customHeight="1">
      <c r="A57" s="291">
        <v>23</v>
      </c>
      <c r="B57" s="293" t="str">
        <f>VLOOKUP(A57,'参加チーム名'!$C$4:$F$78,4)</f>
        <v>千葉ドラーズ</v>
      </c>
      <c r="C57" s="288" t="str">
        <f>IF(C58+E58&gt;0,IF(C58&gt;E58,"○",IF(C58&lt;E58,"×","△")),"")</f>
        <v>○</v>
      </c>
      <c r="D57" s="268"/>
      <c r="E57" s="270"/>
      <c r="F57" s="289"/>
      <c r="G57" s="289"/>
      <c r="H57" s="290"/>
      <c r="I57" s="288" t="str">
        <f>IF(I58+K58&gt;0,IF(I58&gt;K58,"○",IF(I58&lt;K58,"×","△")),"")</f>
        <v>○</v>
      </c>
      <c r="J57" s="268"/>
      <c r="K57" s="270"/>
      <c r="L57" s="288" t="str">
        <f>IF(L58+N58&gt;0,IF(L58&gt;N58,"○",IF(L58&lt;N58,"×","△")),"")</f>
        <v>○</v>
      </c>
      <c r="M57" s="268"/>
      <c r="N57" s="270"/>
      <c r="O57" s="288" t="str">
        <f>IF(O58+Q58&gt;0,IF(O58&gt;Q58,"○",IF(O58&lt;Q58,"×","△")),"")</f>
        <v>×</v>
      </c>
      <c r="P57" s="268"/>
      <c r="Q57" s="270"/>
      <c r="R57" s="288" t="str">
        <f>IF(R58+T58&gt;0,IF(R58&gt;T58,"○",IF(R58&lt;T58,"×","△")),"")</f>
        <v>○</v>
      </c>
      <c r="S57" s="268"/>
      <c r="T57" s="270"/>
      <c r="U57" s="288" t="str">
        <f>IF(U58+W58&gt;0,IF(U58&gt;W58,"○",IF(U58&lt;W58,"×","△")),"")</f>
        <v>○</v>
      </c>
      <c r="V57" s="268"/>
      <c r="W57" s="270"/>
      <c r="X57" s="272">
        <f>COUNTIF(C57:W57,"○")</f>
        <v>5</v>
      </c>
      <c r="Y57" s="268" t="s">
        <v>3</v>
      </c>
      <c r="Z57" s="268">
        <f>COUNTIF(C57:W57,"△")</f>
        <v>0</v>
      </c>
      <c r="AA57" s="268" t="s">
        <v>3</v>
      </c>
      <c r="AB57" s="270">
        <f>COUNTIF(C57:W57,"×")</f>
        <v>1</v>
      </c>
      <c r="AC57" s="266">
        <f>X57*2+Z57*1</f>
        <v>10</v>
      </c>
      <c r="AD57" s="7">
        <f>C58+F58+I58+L58+O58+R58+U58</f>
        <v>57</v>
      </c>
      <c r="AE57" s="90"/>
      <c r="AF57" s="266">
        <f>RANK(AG57,$AG$55:$AG$68)</f>
        <v>2</v>
      </c>
      <c r="AG57" s="282">
        <f>AC57*100+AD57</f>
        <v>1057</v>
      </c>
      <c r="AH57" s="281" t="s">
        <v>44</v>
      </c>
      <c r="AI57" s="291">
        <v>23</v>
      </c>
    </row>
    <row r="58" spans="1:35" ht="12.75" customHeight="1">
      <c r="A58" s="292"/>
      <c r="B58" s="294"/>
      <c r="C58" s="8">
        <f>H56</f>
        <v>10</v>
      </c>
      <c r="D58" s="9" t="s">
        <v>28</v>
      </c>
      <c r="E58" s="10">
        <f>F56</f>
        <v>7</v>
      </c>
      <c r="F58" s="289"/>
      <c r="G58" s="289"/>
      <c r="H58" s="290"/>
      <c r="I58" s="8">
        <v>10</v>
      </c>
      <c r="J58" s="9" t="s">
        <v>28</v>
      </c>
      <c r="K58" s="10">
        <v>4</v>
      </c>
      <c r="L58" s="12">
        <v>11</v>
      </c>
      <c r="M58" s="9" t="s">
        <v>28</v>
      </c>
      <c r="N58" s="10">
        <v>6</v>
      </c>
      <c r="O58" s="8">
        <v>7</v>
      </c>
      <c r="P58" s="9" t="s">
        <v>28</v>
      </c>
      <c r="Q58" s="10">
        <v>8</v>
      </c>
      <c r="R58" s="8">
        <v>10</v>
      </c>
      <c r="S58" s="9" t="s">
        <v>28</v>
      </c>
      <c r="T58" s="10">
        <v>6</v>
      </c>
      <c r="U58" s="12">
        <v>9</v>
      </c>
      <c r="V58" s="9" t="s">
        <v>28</v>
      </c>
      <c r="W58" s="10">
        <v>4</v>
      </c>
      <c r="X58" s="273"/>
      <c r="Y58" s="269"/>
      <c r="Z58" s="269"/>
      <c r="AA58" s="269"/>
      <c r="AB58" s="271"/>
      <c r="AC58" s="267"/>
      <c r="AD58" s="91"/>
      <c r="AE58" s="11">
        <f>E58+H58+K58+N58+Q58+T58+W58</f>
        <v>35</v>
      </c>
      <c r="AF58" s="267"/>
      <c r="AG58" s="282"/>
      <c r="AH58" s="281"/>
      <c r="AI58" s="292"/>
    </row>
    <row r="59" spans="1:35" ht="12.75" customHeight="1">
      <c r="A59" s="291">
        <v>24</v>
      </c>
      <c r="B59" s="293" t="str">
        <f>VLOOKUP(A59,'参加チーム名'!$C$4:$F$78,4)</f>
        <v>須賀川ゴジラキッズＤＢＣ</v>
      </c>
      <c r="C59" s="288" t="str">
        <f>IF(C60+E60&gt;0,IF(C60&gt;E60,"○",IF(C60&lt;E60,"×","△")),"")</f>
        <v>×</v>
      </c>
      <c r="D59" s="268"/>
      <c r="E59" s="270"/>
      <c r="F59" s="288" t="str">
        <f>IF(F60+H60&gt;0,IF(F60&gt;H60,"○",IF(F60&lt;H60,"×","△")),"")</f>
        <v>×</v>
      </c>
      <c r="G59" s="268"/>
      <c r="H59" s="270"/>
      <c r="I59" s="289"/>
      <c r="J59" s="289"/>
      <c r="K59" s="290"/>
      <c r="L59" s="288" t="str">
        <f>IF(L60+N60&gt;0,IF(L60&gt;N60,"○",IF(L60&lt;N60,"×","△")),"")</f>
        <v>○</v>
      </c>
      <c r="M59" s="268"/>
      <c r="N59" s="270"/>
      <c r="O59" s="288" t="str">
        <f>IF(O60+Q60&gt;0,IF(O60&gt;Q60,"○",IF(O60&lt;Q60,"×","△")),"")</f>
        <v>×</v>
      </c>
      <c r="P59" s="268"/>
      <c r="Q59" s="270"/>
      <c r="R59" s="288" t="str">
        <f>IF(R60+T60&gt;0,IF(R60&gt;T60,"○",IF(R60&lt;T60,"×","△")),"")</f>
        <v>△</v>
      </c>
      <c r="S59" s="268"/>
      <c r="T59" s="270"/>
      <c r="U59" s="288" t="str">
        <f>IF(U60+W60&gt;0,IF(U60&gt;W60,"○",IF(U60&lt;W60,"×","△")),"")</f>
        <v>○</v>
      </c>
      <c r="V59" s="268"/>
      <c r="W59" s="270"/>
      <c r="X59" s="272">
        <f>COUNTIF(C59:W59,"○")</f>
        <v>2</v>
      </c>
      <c r="Y59" s="268" t="s">
        <v>3</v>
      </c>
      <c r="Z59" s="268">
        <f>COUNTIF(C59:W59,"△")</f>
        <v>1</v>
      </c>
      <c r="AA59" s="268" t="s">
        <v>3</v>
      </c>
      <c r="AB59" s="270">
        <f>COUNTIF(C59:W59,"×")</f>
        <v>3</v>
      </c>
      <c r="AC59" s="266">
        <f>X59*2+Z59*1</f>
        <v>5</v>
      </c>
      <c r="AD59" s="7">
        <f>C60+F60+I60+L60+O60+R60+U60</f>
        <v>44</v>
      </c>
      <c r="AE59" s="90"/>
      <c r="AF59" s="266">
        <f>RANK(AG59,$AG$55:$AG$68)</f>
        <v>4</v>
      </c>
      <c r="AG59" s="280">
        <f>AC59*100+AD59</f>
        <v>544</v>
      </c>
      <c r="AH59" s="281" t="s">
        <v>39</v>
      </c>
      <c r="AI59" s="291">
        <v>22</v>
      </c>
    </row>
    <row r="60" spans="1:65" ht="12.75" customHeight="1">
      <c r="A60" s="292"/>
      <c r="B60" s="294"/>
      <c r="C60" s="8">
        <f>K56</f>
        <v>6</v>
      </c>
      <c r="D60" s="9" t="s">
        <v>30</v>
      </c>
      <c r="E60" s="10">
        <f>I56</f>
        <v>10</v>
      </c>
      <c r="F60" s="8">
        <f>K58</f>
        <v>4</v>
      </c>
      <c r="G60" s="9" t="s">
        <v>28</v>
      </c>
      <c r="H60" s="10">
        <f>I58</f>
        <v>10</v>
      </c>
      <c r="I60" s="289"/>
      <c r="J60" s="289"/>
      <c r="K60" s="290"/>
      <c r="L60" s="8">
        <v>11</v>
      </c>
      <c r="M60" s="9" t="s">
        <v>28</v>
      </c>
      <c r="N60" s="10">
        <v>7</v>
      </c>
      <c r="O60" s="8">
        <v>8</v>
      </c>
      <c r="P60" s="9" t="s">
        <v>28</v>
      </c>
      <c r="Q60" s="10">
        <v>9</v>
      </c>
      <c r="R60" s="8">
        <v>7</v>
      </c>
      <c r="S60" s="9" t="s">
        <v>28</v>
      </c>
      <c r="T60" s="10">
        <v>7</v>
      </c>
      <c r="U60" s="8">
        <v>8</v>
      </c>
      <c r="V60" s="9" t="s">
        <v>28</v>
      </c>
      <c r="W60" s="10">
        <v>7</v>
      </c>
      <c r="X60" s="273"/>
      <c r="Y60" s="269"/>
      <c r="Z60" s="269"/>
      <c r="AA60" s="269"/>
      <c r="AB60" s="271"/>
      <c r="AC60" s="267"/>
      <c r="AD60" s="91"/>
      <c r="AE60" s="11">
        <f>E60+H60+K60+N60+Q60+T60+W60</f>
        <v>50</v>
      </c>
      <c r="AF60" s="267"/>
      <c r="AG60" s="280"/>
      <c r="AH60" s="281"/>
      <c r="AI60" s="292"/>
      <c r="AK60" s="300" t="s">
        <v>335</v>
      </c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</row>
    <row r="61" spans="1:65" ht="12.75" customHeight="1">
      <c r="A61" s="291">
        <v>25</v>
      </c>
      <c r="B61" s="293" t="str">
        <f>VLOOKUP(A61,'参加チーム名'!$C$4:$F$78,4)</f>
        <v>笠間ピュアスターズ</v>
      </c>
      <c r="C61" s="288" t="str">
        <f>IF(C62+E62&gt;0,IF(C62&gt;E62,"○",IF(C62&lt;E62,"×","△")),"")</f>
        <v>×</v>
      </c>
      <c r="D61" s="268"/>
      <c r="E61" s="270"/>
      <c r="F61" s="288" t="str">
        <f>IF(F62+H62&gt;0,IF(F62&gt;H62,"○",IF(F62&lt;H62,"×","△")),"")</f>
        <v>×</v>
      </c>
      <c r="G61" s="268"/>
      <c r="H61" s="270"/>
      <c r="I61" s="288" t="str">
        <f>IF(I62+K62&gt;0,IF(I62&gt;K62,"○",IF(I62&lt;K62,"×","△")),"")</f>
        <v>×</v>
      </c>
      <c r="J61" s="268"/>
      <c r="K61" s="270"/>
      <c r="L61" s="289"/>
      <c r="M61" s="289"/>
      <c r="N61" s="290"/>
      <c r="O61" s="288" t="str">
        <f>IF(O62+Q62&gt;0,IF(O62&gt;Q62,"○",IF(O62&lt;Q62,"×","△")),"")</f>
        <v>×</v>
      </c>
      <c r="P61" s="268"/>
      <c r="Q61" s="270"/>
      <c r="R61" s="288" t="str">
        <f>IF(R62+T62&gt;0,IF(R62&gt;T62,"○",IF(R62&lt;T62,"×","△")),"")</f>
        <v>×</v>
      </c>
      <c r="S61" s="268"/>
      <c r="T61" s="270"/>
      <c r="U61" s="288" t="str">
        <f>IF(U62+W62&gt;0,IF(U62&gt;W62,"○",IF(U62&lt;W62,"×","△")),"")</f>
        <v>×</v>
      </c>
      <c r="V61" s="268"/>
      <c r="W61" s="270"/>
      <c r="X61" s="272">
        <f>COUNTIF(C61:W61,"○")</f>
        <v>0</v>
      </c>
      <c r="Y61" s="268" t="s">
        <v>3</v>
      </c>
      <c r="Z61" s="268">
        <f>COUNTIF(C61:W61,"△")</f>
        <v>0</v>
      </c>
      <c r="AA61" s="268" t="s">
        <v>3</v>
      </c>
      <c r="AB61" s="270">
        <f>COUNTIF(C61:W61,"×")</f>
        <v>6</v>
      </c>
      <c r="AC61" s="266">
        <f>X61*2+Z61*1</f>
        <v>0</v>
      </c>
      <c r="AD61" s="7">
        <f>C62+F62+I62+L62+O62+R62+U62</f>
        <v>32</v>
      </c>
      <c r="AE61" s="90"/>
      <c r="AF61" s="266">
        <f>RANK(AG61,$AG$55:$AG$68)</f>
        <v>7</v>
      </c>
      <c r="AG61" s="280">
        <f>AC61*100+AD61</f>
        <v>32</v>
      </c>
      <c r="AH61" s="281" t="s">
        <v>42</v>
      </c>
      <c r="AI61" s="291">
        <v>24</v>
      </c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300"/>
    </row>
    <row r="62" spans="1:65" ht="12.75" customHeight="1">
      <c r="A62" s="292"/>
      <c r="B62" s="294"/>
      <c r="C62" s="8">
        <f>N56</f>
        <v>7</v>
      </c>
      <c r="D62" s="9" t="s">
        <v>28</v>
      </c>
      <c r="E62" s="10">
        <f>L56</f>
        <v>10</v>
      </c>
      <c r="F62" s="8">
        <f>N58</f>
        <v>6</v>
      </c>
      <c r="G62" s="9" t="s">
        <v>28</v>
      </c>
      <c r="H62" s="10">
        <f>L58</f>
        <v>11</v>
      </c>
      <c r="I62" s="8">
        <f>N60</f>
        <v>7</v>
      </c>
      <c r="J62" s="9" t="s">
        <v>28</v>
      </c>
      <c r="K62" s="10">
        <f>L60</f>
        <v>11</v>
      </c>
      <c r="L62" s="289"/>
      <c r="M62" s="289"/>
      <c r="N62" s="290"/>
      <c r="O62" s="8">
        <v>0</v>
      </c>
      <c r="P62" s="9" t="s">
        <v>28</v>
      </c>
      <c r="Q62" s="10">
        <v>11</v>
      </c>
      <c r="R62" s="8">
        <v>8</v>
      </c>
      <c r="S62" s="9" t="s">
        <v>172</v>
      </c>
      <c r="T62" s="10">
        <v>9</v>
      </c>
      <c r="U62" s="8">
        <v>4</v>
      </c>
      <c r="V62" s="9" t="s">
        <v>172</v>
      </c>
      <c r="W62" s="10">
        <v>9</v>
      </c>
      <c r="X62" s="273"/>
      <c r="Y62" s="269"/>
      <c r="Z62" s="269"/>
      <c r="AA62" s="269"/>
      <c r="AB62" s="271"/>
      <c r="AC62" s="267"/>
      <c r="AD62" s="91"/>
      <c r="AE62" s="11">
        <f>E62+H62+K62+N62+Q62+T62+W62</f>
        <v>61</v>
      </c>
      <c r="AF62" s="267"/>
      <c r="AG62" s="280"/>
      <c r="AH62" s="281"/>
      <c r="AI62" s="292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300"/>
    </row>
    <row r="63" spans="1:35" ht="12.75" customHeight="1">
      <c r="A63" s="291">
        <v>26</v>
      </c>
      <c r="B63" s="293" t="str">
        <f>VLOOKUP(A63,'参加チーム名'!$C$4:$F$78,4)</f>
        <v>原小ファイターズ</v>
      </c>
      <c r="C63" s="288" t="str">
        <f>IF(C64+E64&gt;0,IF(C64&gt;E64,"○",IF(C64&lt;E64,"×","△")),"")</f>
        <v>○</v>
      </c>
      <c r="D63" s="268"/>
      <c r="E63" s="270"/>
      <c r="F63" s="288" t="str">
        <f>IF(F64+H64&gt;0,IF(F64&gt;H64,"○",IF(F64&lt;H64,"×","△")),"")</f>
        <v>○</v>
      </c>
      <c r="G63" s="268"/>
      <c r="H63" s="270"/>
      <c r="I63" s="288" t="str">
        <f>IF(I64+K64&gt;0,IF(I64&gt;K64,"○",IF(I64&lt;K64,"×","△")),"")</f>
        <v>○</v>
      </c>
      <c r="J63" s="268"/>
      <c r="K63" s="270"/>
      <c r="L63" s="288" t="str">
        <f>IF(L64+N64&gt;0,IF(L64&gt;N64,"○",IF(L64&lt;N64,"×","△")),"")</f>
        <v>○</v>
      </c>
      <c r="M63" s="268"/>
      <c r="N63" s="270"/>
      <c r="O63" s="289"/>
      <c r="P63" s="289"/>
      <c r="Q63" s="290"/>
      <c r="R63" s="288" t="str">
        <f>IF(R64+T64&gt;0,IF(R64&gt;T64,"○",IF(R64&lt;T64,"×","△")),"")</f>
        <v>○</v>
      </c>
      <c r="S63" s="268"/>
      <c r="T63" s="270"/>
      <c r="U63" s="288" t="str">
        <f>IF(U64+W64&gt;0,IF(U64&gt;W64,"○",IF(U64&lt;W64,"×","△")),"")</f>
        <v>○</v>
      </c>
      <c r="V63" s="268"/>
      <c r="W63" s="270"/>
      <c r="X63" s="272">
        <f>COUNTIF(C63:W63,"○")</f>
        <v>6</v>
      </c>
      <c r="Y63" s="268" t="s">
        <v>3</v>
      </c>
      <c r="Z63" s="268">
        <f>COUNTIF(C63:W63,"△")</f>
        <v>0</v>
      </c>
      <c r="AA63" s="268" t="s">
        <v>3</v>
      </c>
      <c r="AB63" s="270">
        <f>COUNTIF(C63:W63,"×")</f>
        <v>0</v>
      </c>
      <c r="AC63" s="266">
        <f>X63*2+Z63*1</f>
        <v>12</v>
      </c>
      <c r="AD63" s="7">
        <f>C64+F64+I64+L64+O64+R64+U64</f>
        <v>57</v>
      </c>
      <c r="AE63" s="90"/>
      <c r="AF63" s="266">
        <f>RANK(AG63,$AG$55:$AG$68)</f>
        <v>1</v>
      </c>
      <c r="AG63" s="280">
        <f>AC63*100+AD63</f>
        <v>1257</v>
      </c>
      <c r="AH63" s="281" t="s">
        <v>137</v>
      </c>
      <c r="AI63" s="291">
        <v>27</v>
      </c>
    </row>
    <row r="64" spans="1:35" ht="12.75" customHeight="1">
      <c r="A64" s="292"/>
      <c r="B64" s="294"/>
      <c r="C64" s="8">
        <f>Q56</f>
        <v>10</v>
      </c>
      <c r="D64" s="9" t="s">
        <v>30</v>
      </c>
      <c r="E64" s="10">
        <f>O56</f>
        <v>5</v>
      </c>
      <c r="F64" s="8">
        <f>Q58</f>
        <v>8</v>
      </c>
      <c r="G64" s="9" t="s">
        <v>28</v>
      </c>
      <c r="H64" s="10">
        <f>O58</f>
        <v>7</v>
      </c>
      <c r="I64" s="8">
        <f>Q60</f>
        <v>9</v>
      </c>
      <c r="J64" s="9" t="s">
        <v>28</v>
      </c>
      <c r="K64" s="10">
        <f>O60</f>
        <v>8</v>
      </c>
      <c r="L64" s="8">
        <f>Q62</f>
        <v>11</v>
      </c>
      <c r="M64" s="9" t="s">
        <v>28</v>
      </c>
      <c r="N64" s="10">
        <f>O62</f>
        <v>0</v>
      </c>
      <c r="O64" s="289"/>
      <c r="P64" s="289"/>
      <c r="Q64" s="290"/>
      <c r="R64" s="8">
        <v>10</v>
      </c>
      <c r="S64" s="9" t="s">
        <v>28</v>
      </c>
      <c r="T64" s="10">
        <v>2</v>
      </c>
      <c r="U64" s="8">
        <v>9</v>
      </c>
      <c r="V64" s="9" t="s">
        <v>28</v>
      </c>
      <c r="W64" s="10">
        <v>8</v>
      </c>
      <c r="X64" s="273"/>
      <c r="Y64" s="269"/>
      <c r="Z64" s="269"/>
      <c r="AA64" s="269"/>
      <c r="AB64" s="271"/>
      <c r="AC64" s="267"/>
      <c r="AD64" s="91"/>
      <c r="AE64" s="11">
        <f>E64+H64+K64+N64+Q64+T64+W64</f>
        <v>30</v>
      </c>
      <c r="AF64" s="267"/>
      <c r="AG64" s="280"/>
      <c r="AH64" s="281"/>
      <c r="AI64" s="292"/>
    </row>
    <row r="65" spans="1:35" ht="12.75" customHeight="1">
      <c r="A65" s="291">
        <v>27</v>
      </c>
      <c r="B65" s="293" t="str">
        <f>VLOOKUP(A65,'参加チーム名'!$C$4:$F$78,4)</f>
        <v>キッズソルジャー</v>
      </c>
      <c r="C65" s="288" t="str">
        <f>IF(C66+E66&gt;0,IF(C66&gt;E66,"○",IF(C66&lt;E66,"×","△")),"")</f>
        <v>×</v>
      </c>
      <c r="D65" s="268"/>
      <c r="E65" s="270"/>
      <c r="F65" s="288" t="str">
        <f>IF(F66+H66&gt;0,IF(F66&gt;H66,"○",IF(F66&lt;H66,"×","△")),"")</f>
        <v>×</v>
      </c>
      <c r="G65" s="268"/>
      <c r="H65" s="270"/>
      <c r="I65" s="288" t="str">
        <f>IF(I66+K66&gt;0,IF(I66&gt;K66,"○",IF(I66&lt;K66,"×","△")),"")</f>
        <v>△</v>
      </c>
      <c r="J65" s="268"/>
      <c r="K65" s="270"/>
      <c r="L65" s="288" t="str">
        <f>IF(L66+N66&gt;0,IF(L66&gt;N66,"○",IF(L66&lt;N66,"×","△")),"")</f>
        <v>○</v>
      </c>
      <c r="M65" s="268"/>
      <c r="N65" s="270"/>
      <c r="O65" s="288" t="str">
        <f>IF(O66+Q66&gt;0,IF(O66&gt;Q66,"○",IF(O66&lt;Q66,"×","△")),"")</f>
        <v>×</v>
      </c>
      <c r="P65" s="268"/>
      <c r="Q65" s="270"/>
      <c r="R65" s="289"/>
      <c r="S65" s="289"/>
      <c r="T65" s="290"/>
      <c r="U65" s="288" t="str">
        <f>IF(U66+W66&gt;0,IF(U66&gt;W66,"○",IF(U66&lt;W66,"×","△")),"")</f>
        <v>○</v>
      </c>
      <c r="V65" s="268"/>
      <c r="W65" s="270"/>
      <c r="X65" s="272">
        <f>COUNTIF(C65:W65,"○")</f>
        <v>2</v>
      </c>
      <c r="Y65" s="268" t="s">
        <v>3</v>
      </c>
      <c r="Z65" s="268">
        <f>COUNTIF(C65:W65,"△")</f>
        <v>1</v>
      </c>
      <c r="AA65" s="268" t="s">
        <v>3</v>
      </c>
      <c r="AB65" s="270">
        <f>COUNTIF(C65:W65,"×")</f>
        <v>3</v>
      </c>
      <c r="AC65" s="266">
        <f>X65*2+Z65*1</f>
        <v>5</v>
      </c>
      <c r="AD65" s="7">
        <f>C66+F66+I66+L66+O66+R66+U66</f>
        <v>39</v>
      </c>
      <c r="AE65" s="90"/>
      <c r="AF65" s="266">
        <f>RANK(AG65,$AG$55:$AG$68)</f>
        <v>5</v>
      </c>
      <c r="AG65" s="280">
        <f>AC65*100+AD65</f>
        <v>539</v>
      </c>
      <c r="AH65" s="281" t="s">
        <v>266</v>
      </c>
      <c r="AI65" s="291">
        <v>28</v>
      </c>
    </row>
    <row r="66" spans="1:35" ht="12.75" customHeight="1">
      <c r="A66" s="292"/>
      <c r="B66" s="294"/>
      <c r="C66" s="8">
        <f>T56</f>
        <v>6</v>
      </c>
      <c r="D66" s="9" t="s">
        <v>30</v>
      </c>
      <c r="E66" s="10">
        <f>R56</f>
        <v>11</v>
      </c>
      <c r="F66" s="8">
        <f>T58</f>
        <v>6</v>
      </c>
      <c r="G66" s="9" t="s">
        <v>28</v>
      </c>
      <c r="H66" s="10">
        <f>R58</f>
        <v>10</v>
      </c>
      <c r="I66" s="8">
        <f>T60</f>
        <v>7</v>
      </c>
      <c r="J66" s="9" t="s">
        <v>28</v>
      </c>
      <c r="K66" s="10">
        <f>R60</f>
        <v>7</v>
      </c>
      <c r="L66" s="8">
        <f>T62</f>
        <v>9</v>
      </c>
      <c r="M66" s="9" t="s">
        <v>28</v>
      </c>
      <c r="N66" s="10">
        <f>R62</f>
        <v>8</v>
      </c>
      <c r="O66" s="8">
        <f>T64</f>
        <v>2</v>
      </c>
      <c r="P66" s="9" t="s">
        <v>28</v>
      </c>
      <c r="Q66" s="10">
        <f>R64</f>
        <v>10</v>
      </c>
      <c r="R66" s="289"/>
      <c r="S66" s="289"/>
      <c r="T66" s="290"/>
      <c r="U66" s="8">
        <v>9</v>
      </c>
      <c r="V66" s="9" t="s">
        <v>28</v>
      </c>
      <c r="W66" s="10">
        <v>7</v>
      </c>
      <c r="X66" s="273"/>
      <c r="Y66" s="269"/>
      <c r="Z66" s="269"/>
      <c r="AA66" s="269"/>
      <c r="AB66" s="271"/>
      <c r="AC66" s="267"/>
      <c r="AD66" s="91"/>
      <c r="AE66" s="11">
        <f>E66+H66+K66+N66+Q66+T66+W66</f>
        <v>53</v>
      </c>
      <c r="AF66" s="267"/>
      <c r="AG66" s="280"/>
      <c r="AH66" s="281"/>
      <c r="AI66" s="292"/>
    </row>
    <row r="67" spans="1:35" ht="12.75" customHeight="1">
      <c r="A67" s="291">
        <v>28</v>
      </c>
      <c r="B67" s="293" t="str">
        <f>VLOOKUP(A67,'参加チーム名'!$C$4:$F$78,4)</f>
        <v>城西レッドウイングス</v>
      </c>
      <c r="C67" s="288" t="str">
        <f>IF(C68+E68&gt;0,IF(C68&gt;E68,"○",IF(C68&lt;E68,"×","△")),"")</f>
        <v>×</v>
      </c>
      <c r="D67" s="268"/>
      <c r="E67" s="270"/>
      <c r="F67" s="288" t="str">
        <f>IF(F68+H68&gt;0,IF(F68&gt;H68,"○",IF(F68&lt;H68,"×","△")),"")</f>
        <v>×</v>
      </c>
      <c r="G67" s="268"/>
      <c r="H67" s="270"/>
      <c r="I67" s="288" t="str">
        <f>IF(I68+K68&gt;0,IF(I68&gt;K68,"○",IF(I68&lt;K68,"×","△")),"")</f>
        <v>×</v>
      </c>
      <c r="J67" s="268"/>
      <c r="K67" s="270"/>
      <c r="L67" s="288" t="str">
        <f>IF(L68+N68&gt;0,IF(L68&gt;N68,"○",IF(L68&lt;N68,"×","△")),"")</f>
        <v>○</v>
      </c>
      <c r="M67" s="268"/>
      <c r="N67" s="270"/>
      <c r="O67" s="288" t="str">
        <f>IF(O68+Q68&gt;0,IF(O68&gt;Q68,"○",IF(O68&lt;Q68,"×","△")),"")</f>
        <v>×</v>
      </c>
      <c r="P67" s="268"/>
      <c r="Q67" s="270"/>
      <c r="R67" s="288" t="str">
        <f>IF(R68+T68&gt;0,IF(R68&gt;T68,"○",IF(R68&lt;T68,"×","△")),"")</f>
        <v>×</v>
      </c>
      <c r="S67" s="268"/>
      <c r="T67" s="270"/>
      <c r="U67" s="289"/>
      <c r="V67" s="289"/>
      <c r="W67" s="290"/>
      <c r="X67" s="272">
        <f>COUNTIF(C67:W67,"○")</f>
        <v>1</v>
      </c>
      <c r="Y67" s="268" t="s">
        <v>3</v>
      </c>
      <c r="Z67" s="268">
        <f>COUNTIF(C67:W67,"△")</f>
        <v>0</v>
      </c>
      <c r="AA67" s="268" t="s">
        <v>3</v>
      </c>
      <c r="AB67" s="270">
        <f>COUNTIF(C67:W67,"×")</f>
        <v>5</v>
      </c>
      <c r="AC67" s="266">
        <f>X67*2+Z67*1</f>
        <v>2</v>
      </c>
      <c r="AD67" s="7">
        <f>C68+F68+I68+L68+O68+R68+U68</f>
        <v>39</v>
      </c>
      <c r="AE67" s="90"/>
      <c r="AF67" s="266">
        <f>RANK(AG67,$AG$55:$AG$68)</f>
        <v>6</v>
      </c>
      <c r="AG67" s="280">
        <f>AC67*100+AD67</f>
        <v>239</v>
      </c>
      <c r="AH67" s="281" t="s">
        <v>267</v>
      </c>
      <c r="AI67" s="291">
        <v>25</v>
      </c>
    </row>
    <row r="68" spans="1:35" ht="12.75" customHeight="1">
      <c r="A68" s="292"/>
      <c r="B68" s="294"/>
      <c r="C68" s="8">
        <f>W56</f>
        <v>4</v>
      </c>
      <c r="D68" s="9" t="s">
        <v>28</v>
      </c>
      <c r="E68" s="10">
        <f>U56</f>
        <v>9</v>
      </c>
      <c r="F68" s="8">
        <f>W58</f>
        <v>4</v>
      </c>
      <c r="G68" s="9" t="s">
        <v>28</v>
      </c>
      <c r="H68" s="10">
        <f>U58</f>
        <v>9</v>
      </c>
      <c r="I68" s="8">
        <f>W60</f>
        <v>7</v>
      </c>
      <c r="J68" s="9" t="s">
        <v>28</v>
      </c>
      <c r="K68" s="10">
        <f>U60</f>
        <v>8</v>
      </c>
      <c r="L68" s="8">
        <f>W62</f>
        <v>9</v>
      </c>
      <c r="M68" s="9" t="s">
        <v>28</v>
      </c>
      <c r="N68" s="10">
        <f>U62</f>
        <v>4</v>
      </c>
      <c r="O68" s="8">
        <f>W64</f>
        <v>8</v>
      </c>
      <c r="P68" s="9" t="s">
        <v>28</v>
      </c>
      <c r="Q68" s="10">
        <f>U64</f>
        <v>9</v>
      </c>
      <c r="R68" s="8">
        <f>W66</f>
        <v>7</v>
      </c>
      <c r="S68" s="9" t="s">
        <v>28</v>
      </c>
      <c r="T68" s="10">
        <f>U66</f>
        <v>9</v>
      </c>
      <c r="U68" s="289"/>
      <c r="V68" s="289"/>
      <c r="W68" s="290"/>
      <c r="X68" s="273"/>
      <c r="Y68" s="269"/>
      <c r="Z68" s="269"/>
      <c r="AA68" s="269"/>
      <c r="AB68" s="271"/>
      <c r="AC68" s="267"/>
      <c r="AD68" s="91"/>
      <c r="AE68" s="11">
        <f>E68+H68+K68+N68+Q68+T68+W68</f>
        <v>48</v>
      </c>
      <c r="AF68" s="267"/>
      <c r="AG68" s="280"/>
      <c r="AH68" s="281"/>
      <c r="AI68" s="292"/>
    </row>
    <row r="69" spans="1:35" ht="12.75" customHeight="1">
      <c r="A69" s="14"/>
      <c r="B69" s="168"/>
      <c r="C69" s="166"/>
      <c r="D69" s="167"/>
      <c r="E69" s="166"/>
      <c r="F69" s="166"/>
      <c r="G69" s="167"/>
      <c r="H69" s="166"/>
      <c r="I69" s="166"/>
      <c r="J69" s="167"/>
      <c r="K69" s="166"/>
      <c r="L69" s="166"/>
      <c r="M69" s="167"/>
      <c r="N69" s="166"/>
      <c r="O69" s="166"/>
      <c r="P69" s="167"/>
      <c r="Q69" s="166"/>
      <c r="R69" s="166"/>
      <c r="S69" s="167"/>
      <c r="T69" s="166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57"/>
      <c r="AH69" s="111"/>
      <c r="AI69" s="111"/>
    </row>
    <row r="70" spans="1:35" ht="12.75" customHeight="1">
      <c r="A70" s="14"/>
      <c r="B70" s="168"/>
      <c r="C70" s="166"/>
      <c r="D70" s="167"/>
      <c r="E70" s="166"/>
      <c r="F70" s="166"/>
      <c r="G70" s="167"/>
      <c r="H70" s="166"/>
      <c r="I70" s="166"/>
      <c r="J70" s="167"/>
      <c r="K70" s="166"/>
      <c r="L70" s="166"/>
      <c r="M70" s="167"/>
      <c r="N70" s="166"/>
      <c r="O70" s="166"/>
      <c r="P70" s="167"/>
      <c r="Q70" s="166"/>
      <c r="R70" s="166"/>
      <c r="S70" s="167"/>
      <c r="T70" s="166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57"/>
      <c r="AH70" s="111"/>
      <c r="AI70" s="111"/>
    </row>
  </sheetData>
  <mergeCells count="815">
    <mergeCell ref="AK60:BM62"/>
    <mergeCell ref="AK4:AK5"/>
    <mergeCell ref="AK6:AK7"/>
    <mergeCell ref="AK8:AK9"/>
    <mergeCell ref="AK10:AK11"/>
    <mergeCell ref="AK12:AK13"/>
    <mergeCell ref="BM38:BM39"/>
    <mergeCell ref="BK38:BK39"/>
    <mergeCell ref="BJ29:BJ30"/>
    <mergeCell ref="BK29:BK30"/>
    <mergeCell ref="F67:H67"/>
    <mergeCell ref="U67:W68"/>
    <mergeCell ref="AG63:AG64"/>
    <mergeCell ref="AH63:AH64"/>
    <mergeCell ref="U65:W65"/>
    <mergeCell ref="X65:X66"/>
    <mergeCell ref="Y65:Y66"/>
    <mergeCell ref="F65:H65"/>
    <mergeCell ref="L65:N65"/>
    <mergeCell ref="I65:K65"/>
    <mergeCell ref="AI63:AI64"/>
    <mergeCell ref="AC63:AC64"/>
    <mergeCell ref="AF63:AF64"/>
    <mergeCell ref="O63:Q64"/>
    <mergeCell ref="R63:T63"/>
    <mergeCell ref="C65:E65"/>
    <mergeCell ref="R65:T66"/>
    <mergeCell ref="AA63:AA64"/>
    <mergeCell ref="AB63:AB64"/>
    <mergeCell ref="U63:W63"/>
    <mergeCell ref="X63:X64"/>
    <mergeCell ref="Y63:Y64"/>
    <mergeCell ref="Z63:Z64"/>
    <mergeCell ref="I63:K63"/>
    <mergeCell ref="L63:N63"/>
    <mergeCell ref="AG61:AG62"/>
    <mergeCell ref="AH61:AH62"/>
    <mergeCell ref="AI61:AI62"/>
    <mergeCell ref="A63:A64"/>
    <mergeCell ref="B63:B64"/>
    <mergeCell ref="C63:E63"/>
    <mergeCell ref="F63:H63"/>
    <mergeCell ref="AA61:AA62"/>
    <mergeCell ref="AB61:AB62"/>
    <mergeCell ref="AC61:AC62"/>
    <mergeCell ref="AF61:AF62"/>
    <mergeCell ref="U61:W61"/>
    <mergeCell ref="X61:X62"/>
    <mergeCell ref="Y61:Y62"/>
    <mergeCell ref="Z61:Z62"/>
    <mergeCell ref="I61:K61"/>
    <mergeCell ref="L61:N62"/>
    <mergeCell ref="O61:Q61"/>
    <mergeCell ref="R61:T61"/>
    <mergeCell ref="A61:A62"/>
    <mergeCell ref="B61:B62"/>
    <mergeCell ref="C61:E61"/>
    <mergeCell ref="F61:H61"/>
    <mergeCell ref="AF59:AF60"/>
    <mergeCell ref="AG59:AG60"/>
    <mergeCell ref="AH59:AH60"/>
    <mergeCell ref="AI59:AI60"/>
    <mergeCell ref="R59:T59"/>
    <mergeCell ref="AA59:AA60"/>
    <mergeCell ref="AB59:AB60"/>
    <mergeCell ref="AC59:AC60"/>
    <mergeCell ref="AG57:AG58"/>
    <mergeCell ref="AH57:AH58"/>
    <mergeCell ref="AI57:AI58"/>
    <mergeCell ref="A59:A60"/>
    <mergeCell ref="B59:B60"/>
    <mergeCell ref="C59:E59"/>
    <mergeCell ref="F59:H59"/>
    <mergeCell ref="I59:K60"/>
    <mergeCell ref="L59:N59"/>
    <mergeCell ref="O59:Q59"/>
    <mergeCell ref="AI55:AI56"/>
    <mergeCell ref="A57:A58"/>
    <mergeCell ref="B57:B58"/>
    <mergeCell ref="C57:E57"/>
    <mergeCell ref="F57:H58"/>
    <mergeCell ref="I57:K57"/>
    <mergeCell ref="L57:N57"/>
    <mergeCell ref="O57:Q57"/>
    <mergeCell ref="R57:T57"/>
    <mergeCell ref="AF57:AF58"/>
    <mergeCell ref="U55:W55"/>
    <mergeCell ref="AF55:AF56"/>
    <mergeCell ref="AG55:AG56"/>
    <mergeCell ref="AH55:AH56"/>
    <mergeCell ref="I55:K55"/>
    <mergeCell ref="L55:N55"/>
    <mergeCell ref="O55:Q55"/>
    <mergeCell ref="R55:T55"/>
    <mergeCell ref="A55:A56"/>
    <mergeCell ref="B55:B56"/>
    <mergeCell ref="C55:E56"/>
    <mergeCell ref="F55:H55"/>
    <mergeCell ref="O54:Q54"/>
    <mergeCell ref="R54:T54"/>
    <mergeCell ref="U54:W54"/>
    <mergeCell ref="AD54:AE54"/>
    <mergeCell ref="C54:E54"/>
    <mergeCell ref="F54:H54"/>
    <mergeCell ref="I54:K54"/>
    <mergeCell ref="L54:N54"/>
    <mergeCell ref="AF50:AF51"/>
    <mergeCell ref="AG50:AG51"/>
    <mergeCell ref="AH50:AH51"/>
    <mergeCell ref="AI50:AI51"/>
    <mergeCell ref="Z50:Z51"/>
    <mergeCell ref="AA50:AA51"/>
    <mergeCell ref="AB50:AB51"/>
    <mergeCell ref="AC50:AC51"/>
    <mergeCell ref="R50:T50"/>
    <mergeCell ref="U50:W51"/>
    <mergeCell ref="X50:X51"/>
    <mergeCell ref="Y50:Y51"/>
    <mergeCell ref="AG48:AG49"/>
    <mergeCell ref="AH48:AH49"/>
    <mergeCell ref="AI48:AI49"/>
    <mergeCell ref="A50:A51"/>
    <mergeCell ref="B50:B51"/>
    <mergeCell ref="C50:E50"/>
    <mergeCell ref="F50:H50"/>
    <mergeCell ref="I50:K50"/>
    <mergeCell ref="L50:N50"/>
    <mergeCell ref="O50:Q50"/>
    <mergeCell ref="AI46:AI47"/>
    <mergeCell ref="A48:A49"/>
    <mergeCell ref="B48:B49"/>
    <mergeCell ref="C48:E48"/>
    <mergeCell ref="F48:H48"/>
    <mergeCell ref="I48:K48"/>
    <mergeCell ref="L48:N48"/>
    <mergeCell ref="O48:Q48"/>
    <mergeCell ref="R48:T49"/>
    <mergeCell ref="AF48:AF49"/>
    <mergeCell ref="AC46:AC47"/>
    <mergeCell ref="AF46:AF47"/>
    <mergeCell ref="AG46:AG47"/>
    <mergeCell ref="AH46:AH47"/>
    <mergeCell ref="U46:W46"/>
    <mergeCell ref="X46:X47"/>
    <mergeCell ref="Y46:Y47"/>
    <mergeCell ref="Z46:Z47"/>
    <mergeCell ref="I46:K46"/>
    <mergeCell ref="L46:N46"/>
    <mergeCell ref="O46:Q47"/>
    <mergeCell ref="R46:T46"/>
    <mergeCell ref="A46:A47"/>
    <mergeCell ref="B46:B47"/>
    <mergeCell ref="C46:E46"/>
    <mergeCell ref="F46:H46"/>
    <mergeCell ref="AF44:AF45"/>
    <mergeCell ref="AG44:AG45"/>
    <mergeCell ref="AH44:AH45"/>
    <mergeCell ref="AI44:AI45"/>
    <mergeCell ref="AI42:AI43"/>
    <mergeCell ref="A44:A45"/>
    <mergeCell ref="B44:B45"/>
    <mergeCell ref="C44:E44"/>
    <mergeCell ref="F44:H44"/>
    <mergeCell ref="I44:K44"/>
    <mergeCell ref="L44:N45"/>
    <mergeCell ref="O44:Q44"/>
    <mergeCell ref="R44:T44"/>
    <mergeCell ref="AC44:AC45"/>
    <mergeCell ref="AC42:AC43"/>
    <mergeCell ref="AF42:AF43"/>
    <mergeCell ref="AG42:AG43"/>
    <mergeCell ref="AH42:AH43"/>
    <mergeCell ref="X42:X43"/>
    <mergeCell ref="Y42:Y43"/>
    <mergeCell ref="Z42:Z43"/>
    <mergeCell ref="AA42:AA43"/>
    <mergeCell ref="AI40:AI41"/>
    <mergeCell ref="A42:A43"/>
    <mergeCell ref="B42:B43"/>
    <mergeCell ref="C42:E42"/>
    <mergeCell ref="F42:H42"/>
    <mergeCell ref="I42:K43"/>
    <mergeCell ref="L42:N42"/>
    <mergeCell ref="O42:Q42"/>
    <mergeCell ref="R42:T42"/>
    <mergeCell ref="U42:W42"/>
    <mergeCell ref="AC40:AC41"/>
    <mergeCell ref="AF40:AF41"/>
    <mergeCell ref="AG40:AG41"/>
    <mergeCell ref="AH40:AH41"/>
    <mergeCell ref="X40:X41"/>
    <mergeCell ref="Y40:Y41"/>
    <mergeCell ref="Z40:Z41"/>
    <mergeCell ref="AA40:AA41"/>
    <mergeCell ref="L40:N40"/>
    <mergeCell ref="O40:Q40"/>
    <mergeCell ref="R40:T40"/>
    <mergeCell ref="U40:W40"/>
    <mergeCell ref="A40:A41"/>
    <mergeCell ref="B40:B41"/>
    <mergeCell ref="C40:E40"/>
    <mergeCell ref="F40:H41"/>
    <mergeCell ref="AF38:AF39"/>
    <mergeCell ref="AG38:AG39"/>
    <mergeCell ref="AH38:AH39"/>
    <mergeCell ref="AI38:AI39"/>
    <mergeCell ref="AD37:AE37"/>
    <mergeCell ref="A38:A39"/>
    <mergeCell ref="B38:B39"/>
    <mergeCell ref="C38:E39"/>
    <mergeCell ref="F38:H38"/>
    <mergeCell ref="I38:K38"/>
    <mergeCell ref="L38:N38"/>
    <mergeCell ref="O38:Q38"/>
    <mergeCell ref="R38:T38"/>
    <mergeCell ref="U38:W38"/>
    <mergeCell ref="AH33:AH34"/>
    <mergeCell ref="AI33:AI34"/>
    <mergeCell ref="C37:E37"/>
    <mergeCell ref="F37:H37"/>
    <mergeCell ref="I37:K37"/>
    <mergeCell ref="L37:N37"/>
    <mergeCell ref="O37:Q37"/>
    <mergeCell ref="R37:T37"/>
    <mergeCell ref="U37:W37"/>
    <mergeCell ref="X37:AB37"/>
    <mergeCell ref="AB33:AB34"/>
    <mergeCell ref="AC33:AC34"/>
    <mergeCell ref="AF33:AF34"/>
    <mergeCell ref="AG33:AG34"/>
    <mergeCell ref="A33:A34"/>
    <mergeCell ref="B33:B34"/>
    <mergeCell ref="C33:E33"/>
    <mergeCell ref="F33:H33"/>
    <mergeCell ref="AF31:AF32"/>
    <mergeCell ref="AG31:AG32"/>
    <mergeCell ref="AH31:AH32"/>
    <mergeCell ref="AI31:AI32"/>
    <mergeCell ref="AH29:AH30"/>
    <mergeCell ref="AI29:AI30"/>
    <mergeCell ref="A31:A32"/>
    <mergeCell ref="B31:B32"/>
    <mergeCell ref="C31:E31"/>
    <mergeCell ref="F31:H31"/>
    <mergeCell ref="I31:K31"/>
    <mergeCell ref="L31:N31"/>
    <mergeCell ref="O31:Q31"/>
    <mergeCell ref="R31:T32"/>
    <mergeCell ref="AB29:AB30"/>
    <mergeCell ref="AC29:AC30"/>
    <mergeCell ref="AF29:AF30"/>
    <mergeCell ref="AG29:AG30"/>
    <mergeCell ref="X29:X30"/>
    <mergeCell ref="Y29:Y30"/>
    <mergeCell ref="Z29:Z30"/>
    <mergeCell ref="AA29:AA30"/>
    <mergeCell ref="AI27:AI28"/>
    <mergeCell ref="A29:A30"/>
    <mergeCell ref="B29:B30"/>
    <mergeCell ref="C29:E29"/>
    <mergeCell ref="F29:H29"/>
    <mergeCell ref="I29:K29"/>
    <mergeCell ref="L29:N29"/>
    <mergeCell ref="O29:Q30"/>
    <mergeCell ref="R29:T29"/>
    <mergeCell ref="U29:W29"/>
    <mergeCell ref="AB27:AB28"/>
    <mergeCell ref="AC27:AC28"/>
    <mergeCell ref="AF27:AF28"/>
    <mergeCell ref="AG27:AG28"/>
    <mergeCell ref="X27:X28"/>
    <mergeCell ref="Y27:Y28"/>
    <mergeCell ref="Z27:Z28"/>
    <mergeCell ref="AA27:AA28"/>
    <mergeCell ref="AI25:AI26"/>
    <mergeCell ref="A27:A28"/>
    <mergeCell ref="B27:B28"/>
    <mergeCell ref="C27:E27"/>
    <mergeCell ref="F27:H27"/>
    <mergeCell ref="I27:K27"/>
    <mergeCell ref="L27:N28"/>
    <mergeCell ref="O27:Q27"/>
    <mergeCell ref="R27:T27"/>
    <mergeCell ref="U27:W27"/>
    <mergeCell ref="AB25:AB26"/>
    <mergeCell ref="AC25:AC26"/>
    <mergeCell ref="AF25:AF26"/>
    <mergeCell ref="AG25:AG26"/>
    <mergeCell ref="X25:X26"/>
    <mergeCell ref="Y25:Y26"/>
    <mergeCell ref="Z25:Z26"/>
    <mergeCell ref="AA25:AA26"/>
    <mergeCell ref="AI23:AI24"/>
    <mergeCell ref="A25:A26"/>
    <mergeCell ref="B25:B26"/>
    <mergeCell ref="C25:E25"/>
    <mergeCell ref="F25:H25"/>
    <mergeCell ref="I25:K26"/>
    <mergeCell ref="L25:N25"/>
    <mergeCell ref="O25:Q25"/>
    <mergeCell ref="R25:T25"/>
    <mergeCell ref="U25:W25"/>
    <mergeCell ref="AB23:AB24"/>
    <mergeCell ref="AC23:AC24"/>
    <mergeCell ref="AF23:AF24"/>
    <mergeCell ref="AG23:AG24"/>
    <mergeCell ref="X23:X24"/>
    <mergeCell ref="Y23:Y24"/>
    <mergeCell ref="Z23:Z24"/>
    <mergeCell ref="AA23:AA24"/>
    <mergeCell ref="AI21:AI22"/>
    <mergeCell ref="A23:A24"/>
    <mergeCell ref="B23:B24"/>
    <mergeCell ref="C23:E23"/>
    <mergeCell ref="F23:H24"/>
    <mergeCell ref="I23:K23"/>
    <mergeCell ref="L23:N23"/>
    <mergeCell ref="O23:Q23"/>
    <mergeCell ref="R23:T23"/>
    <mergeCell ref="U23:W23"/>
    <mergeCell ref="AA21:AA22"/>
    <mergeCell ref="AB21:AB22"/>
    <mergeCell ref="AC21:AC22"/>
    <mergeCell ref="AF21:AF22"/>
    <mergeCell ref="AD20:AE20"/>
    <mergeCell ref="A21:A22"/>
    <mergeCell ref="B21:B22"/>
    <mergeCell ref="C21:E22"/>
    <mergeCell ref="F21:H21"/>
    <mergeCell ref="I21:K21"/>
    <mergeCell ref="L21:N21"/>
    <mergeCell ref="O21:Q21"/>
    <mergeCell ref="X21:X22"/>
    <mergeCell ref="Y21:Y22"/>
    <mergeCell ref="C20:E20"/>
    <mergeCell ref="F20:H20"/>
    <mergeCell ref="I20:K20"/>
    <mergeCell ref="L20:N20"/>
    <mergeCell ref="O20:Q20"/>
    <mergeCell ref="R20:T20"/>
    <mergeCell ref="U20:W20"/>
    <mergeCell ref="X20:AB20"/>
    <mergeCell ref="BL29:BL30"/>
    <mergeCell ref="BJ27:BJ28"/>
    <mergeCell ref="BD29:BD30"/>
    <mergeCell ref="BE29:BE30"/>
    <mergeCell ref="BF29:BF30"/>
    <mergeCell ref="BG29:BG30"/>
    <mergeCell ref="BM29:BM30"/>
    <mergeCell ref="AK29:AK30"/>
    <mergeCell ref="AL29:AL30"/>
    <mergeCell ref="AM29:AO29"/>
    <mergeCell ref="AP29:AR29"/>
    <mergeCell ref="AS29:AU29"/>
    <mergeCell ref="AV29:AX29"/>
    <mergeCell ref="AY29:BA30"/>
    <mergeCell ref="BB29:BB30"/>
    <mergeCell ref="BC29:BC30"/>
    <mergeCell ref="BC27:BC28"/>
    <mergeCell ref="BM27:BM28"/>
    <mergeCell ref="BD27:BD28"/>
    <mergeCell ref="BE27:BE28"/>
    <mergeCell ref="BF27:BF28"/>
    <mergeCell ref="BG27:BG28"/>
    <mergeCell ref="BK27:BK28"/>
    <mergeCell ref="BL27:BL28"/>
    <mergeCell ref="BC23:BC24"/>
    <mergeCell ref="BM25:BM26"/>
    <mergeCell ref="AK27:AK28"/>
    <mergeCell ref="AL27:AL28"/>
    <mergeCell ref="AM27:AO27"/>
    <mergeCell ref="AP27:AR27"/>
    <mergeCell ref="AS27:AU27"/>
    <mergeCell ref="AV27:AX28"/>
    <mergeCell ref="AY27:BA27"/>
    <mergeCell ref="BB27:BB28"/>
    <mergeCell ref="BB25:BB26"/>
    <mergeCell ref="BL25:BL26"/>
    <mergeCell ref="BC25:BC26"/>
    <mergeCell ref="BD25:BD26"/>
    <mergeCell ref="BE25:BE26"/>
    <mergeCell ref="BF25:BF26"/>
    <mergeCell ref="BK25:BK26"/>
    <mergeCell ref="BG25:BG26"/>
    <mergeCell ref="BJ25:BJ26"/>
    <mergeCell ref="AK25:AK26"/>
    <mergeCell ref="AL25:AL26"/>
    <mergeCell ref="AM25:AO25"/>
    <mergeCell ref="AP25:AR25"/>
    <mergeCell ref="AS25:AU26"/>
    <mergeCell ref="AV25:AX25"/>
    <mergeCell ref="AY25:BA25"/>
    <mergeCell ref="BM23:BM24"/>
    <mergeCell ref="BD23:BD24"/>
    <mergeCell ref="BE23:BE24"/>
    <mergeCell ref="BF23:BF24"/>
    <mergeCell ref="BG23:BG24"/>
    <mergeCell ref="BJ23:BJ24"/>
    <mergeCell ref="BB23:BB24"/>
    <mergeCell ref="BK23:BK24"/>
    <mergeCell ref="BL23:BL24"/>
    <mergeCell ref="AY21:BA21"/>
    <mergeCell ref="BB21:BB22"/>
    <mergeCell ref="BE21:BE22"/>
    <mergeCell ref="BF21:BF22"/>
    <mergeCell ref="BC21:BC22"/>
    <mergeCell ref="BD21:BD22"/>
    <mergeCell ref="BG21:BG22"/>
    <mergeCell ref="BJ21:BJ22"/>
    <mergeCell ref="BM21:BM22"/>
    <mergeCell ref="AK23:AK24"/>
    <mergeCell ref="AL23:AL24"/>
    <mergeCell ref="AM23:AO23"/>
    <mergeCell ref="AP23:AR24"/>
    <mergeCell ref="AS23:AU23"/>
    <mergeCell ref="AV23:AX23"/>
    <mergeCell ref="AY23:BA23"/>
    <mergeCell ref="BK21:BK22"/>
    <mergeCell ref="BL21:BL22"/>
    <mergeCell ref="AK21:AK22"/>
    <mergeCell ref="AL21:AL22"/>
    <mergeCell ref="AM21:AO22"/>
    <mergeCell ref="AP21:AR21"/>
    <mergeCell ref="AS21:AU21"/>
    <mergeCell ref="AV21:AX21"/>
    <mergeCell ref="BM10:BM11"/>
    <mergeCell ref="AM20:AO20"/>
    <mergeCell ref="AP20:AR20"/>
    <mergeCell ref="AS20:AU20"/>
    <mergeCell ref="AV20:AX20"/>
    <mergeCell ref="AY20:BA20"/>
    <mergeCell ref="BB20:BF20"/>
    <mergeCell ref="BH20:BI20"/>
    <mergeCell ref="BL12:BL13"/>
    <mergeCell ref="BM12:BM13"/>
    <mergeCell ref="BB10:BB11"/>
    <mergeCell ref="BC10:BC11"/>
    <mergeCell ref="BD10:BD11"/>
    <mergeCell ref="BE10:BE11"/>
    <mergeCell ref="BF10:BF11"/>
    <mergeCell ref="BG10:BG11"/>
    <mergeCell ref="BJ10:BJ11"/>
    <mergeCell ref="BL10:BL11"/>
    <mergeCell ref="BF12:BF13"/>
    <mergeCell ref="BG12:BG13"/>
    <mergeCell ref="BJ12:BJ13"/>
    <mergeCell ref="BK12:BK13"/>
    <mergeCell ref="AL6:AL7"/>
    <mergeCell ref="AV12:AX12"/>
    <mergeCell ref="BB12:BB13"/>
    <mergeCell ref="BC12:BC13"/>
    <mergeCell ref="AY12:BA13"/>
    <mergeCell ref="AS12:AU12"/>
    <mergeCell ref="AM12:AO12"/>
    <mergeCell ref="AP12:AR12"/>
    <mergeCell ref="BC8:BC9"/>
    <mergeCell ref="AS8:AU9"/>
    <mergeCell ref="AS6:AU6"/>
    <mergeCell ref="AV6:AX6"/>
    <mergeCell ref="BB6:BB7"/>
    <mergeCell ref="BC6:BC7"/>
    <mergeCell ref="AY6:BA6"/>
    <mergeCell ref="BD12:BD13"/>
    <mergeCell ref="BE12:BE13"/>
    <mergeCell ref="BK6:BK7"/>
    <mergeCell ref="BL6:BL7"/>
    <mergeCell ref="BK8:BK9"/>
    <mergeCell ref="BL8:BL9"/>
    <mergeCell ref="BD8:BD9"/>
    <mergeCell ref="BE8:BE9"/>
    <mergeCell ref="BF8:BF9"/>
    <mergeCell ref="BJ6:BJ7"/>
    <mergeCell ref="BM6:BM7"/>
    <mergeCell ref="BD6:BD7"/>
    <mergeCell ref="BE6:BE7"/>
    <mergeCell ref="BF6:BF7"/>
    <mergeCell ref="BG6:BG7"/>
    <mergeCell ref="AS4:AU4"/>
    <mergeCell ref="AV4:AX4"/>
    <mergeCell ref="BB4:BB5"/>
    <mergeCell ref="BC4:BC5"/>
    <mergeCell ref="AY4:BA4"/>
    <mergeCell ref="BL4:BL5"/>
    <mergeCell ref="BM4:BM5"/>
    <mergeCell ref="BD4:BD5"/>
    <mergeCell ref="BE4:BE5"/>
    <mergeCell ref="BF4:BF5"/>
    <mergeCell ref="BG4:BG5"/>
    <mergeCell ref="BJ4:BJ5"/>
    <mergeCell ref="BK4:BK5"/>
    <mergeCell ref="AL4:AL5"/>
    <mergeCell ref="AM4:AO5"/>
    <mergeCell ref="AP4:AR4"/>
    <mergeCell ref="AI16:AI17"/>
    <mergeCell ref="AL8:AL9"/>
    <mergeCell ref="AM8:AO8"/>
    <mergeCell ref="AP8:AR8"/>
    <mergeCell ref="AM6:AO6"/>
    <mergeCell ref="AP6:AR7"/>
    <mergeCell ref="AL12:AL13"/>
    <mergeCell ref="AC16:AC17"/>
    <mergeCell ref="C16:E16"/>
    <mergeCell ref="AM3:AO3"/>
    <mergeCell ref="AP3:AR3"/>
    <mergeCell ref="AF6:AF7"/>
    <mergeCell ref="AG6:AG7"/>
    <mergeCell ref="F6:H7"/>
    <mergeCell ref="I6:K6"/>
    <mergeCell ref="AH6:AH7"/>
    <mergeCell ref="AI6:AI7"/>
    <mergeCell ref="AS3:AU3"/>
    <mergeCell ref="AV3:AX3"/>
    <mergeCell ref="BB3:BF3"/>
    <mergeCell ref="BH3:BI3"/>
    <mergeCell ref="AY3:BA3"/>
    <mergeCell ref="AH14:AH15"/>
    <mergeCell ref="AI14:AI15"/>
    <mergeCell ref="AC14:AC15"/>
    <mergeCell ref="AA14:AA15"/>
    <mergeCell ref="AB14:AB15"/>
    <mergeCell ref="AF14:AF15"/>
    <mergeCell ref="X3:AB3"/>
    <mergeCell ref="AD3:AE3"/>
    <mergeCell ref="C3:E3"/>
    <mergeCell ref="F3:H3"/>
    <mergeCell ref="L3:N3"/>
    <mergeCell ref="I3:K3"/>
    <mergeCell ref="O3:Q3"/>
    <mergeCell ref="R3:T3"/>
    <mergeCell ref="U3:W3"/>
    <mergeCell ref="AI4:AI5"/>
    <mergeCell ref="AH4:AH5"/>
    <mergeCell ref="AG4:AG5"/>
    <mergeCell ref="X6:X7"/>
    <mergeCell ref="Y6:Y7"/>
    <mergeCell ref="Z4:Z5"/>
    <mergeCell ref="X4:X5"/>
    <mergeCell ref="AA4:AA5"/>
    <mergeCell ref="AB4:AB5"/>
    <mergeCell ref="Y4:Y5"/>
    <mergeCell ref="O4:Q4"/>
    <mergeCell ref="AG14:AG15"/>
    <mergeCell ref="AG16:AG17"/>
    <mergeCell ref="AC4:AC5"/>
    <mergeCell ref="AB6:AB7"/>
    <mergeCell ref="Z6:Z7"/>
    <mergeCell ref="AA6:AA7"/>
    <mergeCell ref="Y14:Y15"/>
    <mergeCell ref="Z14:Z15"/>
    <mergeCell ref="X14:X15"/>
    <mergeCell ref="B12:B13"/>
    <mergeCell ref="A4:A5"/>
    <mergeCell ref="B4:B5"/>
    <mergeCell ref="O6:Q6"/>
    <mergeCell ref="C4:E5"/>
    <mergeCell ref="F4:H4"/>
    <mergeCell ref="L4:N4"/>
    <mergeCell ref="C6:E6"/>
    <mergeCell ref="I4:K4"/>
    <mergeCell ref="L6:N6"/>
    <mergeCell ref="AC6:AC7"/>
    <mergeCell ref="AF4:AF5"/>
    <mergeCell ref="A14:A15"/>
    <mergeCell ref="B14:B15"/>
    <mergeCell ref="A6:A7"/>
    <mergeCell ref="B6:B7"/>
    <mergeCell ref="A8:A9"/>
    <mergeCell ref="B8:B9"/>
    <mergeCell ref="A12:A13"/>
    <mergeCell ref="C8:E8"/>
    <mergeCell ref="BM8:BM9"/>
    <mergeCell ref="AL10:AL11"/>
    <mergeCell ref="AM10:AO10"/>
    <mergeCell ref="AP10:AR10"/>
    <mergeCell ref="AS10:AU10"/>
    <mergeCell ref="AV10:AX11"/>
    <mergeCell ref="AY10:BA10"/>
    <mergeCell ref="BK10:BK11"/>
    <mergeCell ref="BG8:BG9"/>
    <mergeCell ref="BJ8:BJ9"/>
    <mergeCell ref="AV8:AX8"/>
    <mergeCell ref="AY8:BA8"/>
    <mergeCell ref="BB8:BB9"/>
    <mergeCell ref="O8:Q8"/>
    <mergeCell ref="X8:X9"/>
    <mergeCell ref="Y8:Y9"/>
    <mergeCell ref="Z8:Z9"/>
    <mergeCell ref="AA8:AA9"/>
    <mergeCell ref="AH8:AH9"/>
    <mergeCell ref="AI8:AI9"/>
    <mergeCell ref="O16:Q16"/>
    <mergeCell ref="O10:Q10"/>
    <mergeCell ref="O12:Q13"/>
    <mergeCell ref="O14:Q14"/>
    <mergeCell ref="F8:H8"/>
    <mergeCell ref="C14:E14"/>
    <mergeCell ref="I16:K16"/>
    <mergeCell ref="F16:H16"/>
    <mergeCell ref="C12:E12"/>
    <mergeCell ref="F12:H12"/>
    <mergeCell ref="F10:H10"/>
    <mergeCell ref="F14:H14"/>
    <mergeCell ref="I14:K14"/>
    <mergeCell ref="A16:A17"/>
    <mergeCell ref="B16:B17"/>
    <mergeCell ref="I8:K9"/>
    <mergeCell ref="L8:N8"/>
    <mergeCell ref="L16:N16"/>
    <mergeCell ref="L10:N11"/>
    <mergeCell ref="L12:N12"/>
    <mergeCell ref="A10:A11"/>
    <mergeCell ref="B10:B11"/>
    <mergeCell ref="C10:E10"/>
    <mergeCell ref="AB8:AB9"/>
    <mergeCell ref="AC8:AC9"/>
    <mergeCell ref="AF8:AF9"/>
    <mergeCell ref="AG8:AG9"/>
    <mergeCell ref="A65:A66"/>
    <mergeCell ref="B65:B66"/>
    <mergeCell ref="A67:A68"/>
    <mergeCell ref="B67:B68"/>
    <mergeCell ref="C67:E67"/>
    <mergeCell ref="AL40:BA41"/>
    <mergeCell ref="AL42:BA43"/>
    <mergeCell ref="AL44:BA45"/>
    <mergeCell ref="AL46:BA47"/>
    <mergeCell ref="AI65:AI66"/>
    <mergeCell ref="Z65:Z66"/>
    <mergeCell ref="AA65:AA66"/>
    <mergeCell ref="AB65:AB66"/>
    <mergeCell ref="AC65:AC66"/>
    <mergeCell ref="R4:T4"/>
    <mergeCell ref="U4:W4"/>
    <mergeCell ref="R14:T15"/>
    <mergeCell ref="U14:W14"/>
    <mergeCell ref="R6:T6"/>
    <mergeCell ref="U6:W6"/>
    <mergeCell ref="R8:T8"/>
    <mergeCell ref="U8:W8"/>
    <mergeCell ref="R10:T10"/>
    <mergeCell ref="U10:W10"/>
    <mergeCell ref="U21:W21"/>
    <mergeCell ref="R16:T16"/>
    <mergeCell ref="U16:W17"/>
    <mergeCell ref="AB16:AB17"/>
    <mergeCell ref="AA16:AA17"/>
    <mergeCell ref="Y16:Y17"/>
    <mergeCell ref="Z16:Z17"/>
    <mergeCell ref="X16:X17"/>
    <mergeCell ref="R21:T21"/>
    <mergeCell ref="Z21:Z22"/>
    <mergeCell ref="AH16:AH17"/>
    <mergeCell ref="AF65:AF66"/>
    <mergeCell ref="AG65:AG66"/>
    <mergeCell ref="AH65:AH66"/>
    <mergeCell ref="AF16:AF17"/>
    <mergeCell ref="AG21:AG22"/>
    <mergeCell ref="AH21:AH22"/>
    <mergeCell ref="AH23:AH24"/>
    <mergeCell ref="AH25:AH26"/>
    <mergeCell ref="AH27:AH28"/>
    <mergeCell ref="X10:X11"/>
    <mergeCell ref="Y10:Y11"/>
    <mergeCell ref="Z10:Z11"/>
    <mergeCell ref="AA10:AA11"/>
    <mergeCell ref="AB10:AB11"/>
    <mergeCell ref="AI10:AI11"/>
    <mergeCell ref="AC10:AC11"/>
    <mergeCell ref="AF10:AF11"/>
    <mergeCell ref="AG10:AG11"/>
    <mergeCell ref="AH10:AH11"/>
    <mergeCell ref="U12:W12"/>
    <mergeCell ref="X12:X13"/>
    <mergeCell ref="Y12:Y13"/>
    <mergeCell ref="Z12:Z13"/>
    <mergeCell ref="AG12:AG13"/>
    <mergeCell ref="AH12:AH13"/>
    <mergeCell ref="AI12:AI13"/>
    <mergeCell ref="AA12:AA13"/>
    <mergeCell ref="AB12:AB13"/>
    <mergeCell ref="AC12:AC13"/>
    <mergeCell ref="AF12:AF13"/>
    <mergeCell ref="R12:T12"/>
    <mergeCell ref="O65:Q65"/>
    <mergeCell ref="I12:K12"/>
    <mergeCell ref="I10:K10"/>
    <mergeCell ref="L14:N14"/>
    <mergeCell ref="I33:K33"/>
    <mergeCell ref="L33:N33"/>
    <mergeCell ref="O33:Q33"/>
    <mergeCell ref="R33:T33"/>
    <mergeCell ref="I40:K40"/>
    <mergeCell ref="X67:X68"/>
    <mergeCell ref="Y67:Y68"/>
    <mergeCell ref="Z67:Z68"/>
    <mergeCell ref="I67:K67"/>
    <mergeCell ref="L67:N67"/>
    <mergeCell ref="O67:Q67"/>
    <mergeCell ref="R67:T67"/>
    <mergeCell ref="AA67:AA68"/>
    <mergeCell ref="AH67:AH68"/>
    <mergeCell ref="AI67:AI68"/>
    <mergeCell ref="AB67:AB68"/>
    <mergeCell ref="AC67:AC68"/>
    <mergeCell ref="AF67:AF68"/>
    <mergeCell ref="AG67:AG68"/>
    <mergeCell ref="AB31:AB32"/>
    <mergeCell ref="AC31:AC32"/>
    <mergeCell ref="U33:W34"/>
    <mergeCell ref="X33:X34"/>
    <mergeCell ref="Y33:Y34"/>
    <mergeCell ref="U31:W31"/>
    <mergeCell ref="X31:X32"/>
    <mergeCell ref="Y31:Y32"/>
    <mergeCell ref="Z31:Z32"/>
    <mergeCell ref="Z33:Z34"/>
    <mergeCell ref="Y38:Y39"/>
    <mergeCell ref="Z38:Z39"/>
    <mergeCell ref="AA38:AA39"/>
    <mergeCell ref="AA31:AA32"/>
    <mergeCell ref="AA33:AA34"/>
    <mergeCell ref="AC38:AC39"/>
    <mergeCell ref="U48:W48"/>
    <mergeCell ref="U44:W44"/>
    <mergeCell ref="X44:X45"/>
    <mergeCell ref="Y44:Y45"/>
    <mergeCell ref="Z44:Z45"/>
    <mergeCell ref="AA44:AA45"/>
    <mergeCell ref="AB44:AB45"/>
    <mergeCell ref="X48:X49"/>
    <mergeCell ref="X38:X39"/>
    <mergeCell ref="Z48:Z49"/>
    <mergeCell ref="AA48:AA49"/>
    <mergeCell ref="AB48:AB49"/>
    <mergeCell ref="AB38:AB39"/>
    <mergeCell ref="AB40:AB41"/>
    <mergeCell ref="AB42:AB43"/>
    <mergeCell ref="AA46:AA47"/>
    <mergeCell ref="AB46:AB47"/>
    <mergeCell ref="Z57:Z58"/>
    <mergeCell ref="AC48:AC49"/>
    <mergeCell ref="X54:AB54"/>
    <mergeCell ref="X55:X56"/>
    <mergeCell ref="Y55:Y56"/>
    <mergeCell ref="Z55:Z56"/>
    <mergeCell ref="AA55:AA56"/>
    <mergeCell ref="AB55:AB56"/>
    <mergeCell ref="AC55:AC56"/>
    <mergeCell ref="Y48:Y49"/>
    <mergeCell ref="AA57:AA58"/>
    <mergeCell ref="AB57:AB58"/>
    <mergeCell ref="AC57:AC58"/>
    <mergeCell ref="U59:W59"/>
    <mergeCell ref="X59:X60"/>
    <mergeCell ref="Y59:Y60"/>
    <mergeCell ref="Z59:Z60"/>
    <mergeCell ref="U57:W57"/>
    <mergeCell ref="X57:X58"/>
    <mergeCell ref="Y57:Y58"/>
    <mergeCell ref="BL40:BL41"/>
    <mergeCell ref="BM40:BM41"/>
    <mergeCell ref="BM46:BM47"/>
    <mergeCell ref="BM42:BM43"/>
    <mergeCell ref="BM44:BM45"/>
    <mergeCell ref="BE38:BE39"/>
    <mergeCell ref="BF38:BF39"/>
    <mergeCell ref="BB37:BF37"/>
    <mergeCell ref="BH37:BI37"/>
    <mergeCell ref="BC38:BC39"/>
    <mergeCell ref="BD38:BD39"/>
    <mergeCell ref="BB38:BB39"/>
    <mergeCell ref="BK46:BK47"/>
    <mergeCell ref="BL46:BL47"/>
    <mergeCell ref="BL38:BL39"/>
    <mergeCell ref="BG38:BG39"/>
    <mergeCell ref="BJ38:BJ39"/>
    <mergeCell ref="BK42:BK43"/>
    <mergeCell ref="BL42:BL43"/>
    <mergeCell ref="BK44:BK45"/>
    <mergeCell ref="BL44:BL45"/>
    <mergeCell ref="BK40:BK41"/>
    <mergeCell ref="AK38:AK39"/>
    <mergeCell ref="AL38:BA39"/>
    <mergeCell ref="AK42:AK43"/>
    <mergeCell ref="BB42:BB43"/>
    <mergeCell ref="BC40:BC41"/>
    <mergeCell ref="BD40:BD41"/>
    <mergeCell ref="AK40:AK41"/>
    <mergeCell ref="BB40:BB41"/>
    <mergeCell ref="BC42:BC43"/>
    <mergeCell ref="BD42:BD43"/>
    <mergeCell ref="BG40:BG41"/>
    <mergeCell ref="BJ40:BJ41"/>
    <mergeCell ref="BE40:BE41"/>
    <mergeCell ref="BF40:BF41"/>
    <mergeCell ref="BG42:BG43"/>
    <mergeCell ref="BJ42:BJ43"/>
    <mergeCell ref="BE42:BE43"/>
    <mergeCell ref="BF42:BF43"/>
    <mergeCell ref="BG44:BG45"/>
    <mergeCell ref="BJ44:BJ45"/>
    <mergeCell ref="BE44:BE45"/>
    <mergeCell ref="BF44:BF45"/>
    <mergeCell ref="AK46:AK47"/>
    <mergeCell ref="BB46:BB47"/>
    <mergeCell ref="BC44:BC45"/>
    <mergeCell ref="BD44:BD45"/>
    <mergeCell ref="AK44:AK45"/>
    <mergeCell ref="BB44:BB45"/>
    <mergeCell ref="BG46:BG47"/>
    <mergeCell ref="BJ46:BJ47"/>
    <mergeCell ref="BC46:BC47"/>
    <mergeCell ref="BD46:BD47"/>
    <mergeCell ref="BE46:BE47"/>
    <mergeCell ref="BF46:BF47"/>
  </mergeCells>
  <conditionalFormatting sqref="O62:W62 I58:L58 F56 H56:L56 N58:U58 N56:U56 L60:W60 R64:W64 AV9 AX7:BA7 AX5:BA5 AY11:BA11 AX9:BA9 AS7:AV7 AP5 AR5:AV5 U15:W15 W7 W5 O11:W11 I7:L7 F5 H5:L5 N7:U7 N5:U5 L9:W9 R13:W13 U49:W49 W41 U32:W32 W39 O45:W45 I41:L41 F39 H39:L39 W24 W22 O28:W28 I24:L24 F22 H22:L22 N24:U24 N22:U22 L26:W26 R30:W30 N41:U41 N39:U39 L43:W43 R47:W47 U66:W66 W58 W56 AV26 AX24:BA24 AX22:BA22 AY28:BA28 AX26:BA26 AS24:AV24 AP22 AR22:AV22">
    <cfRule type="cellIs" priority="1" dxfId="0" operator="equal" stopIfTrue="1">
      <formula>""</formula>
    </cfRule>
  </conditionalFormatting>
  <printOptions horizontalCentered="1"/>
  <pageMargins left="0.12" right="0.2" top="0.32" bottom="0.11811023622047245" header="0.15748031496062992" footer="0.11811023622047245"/>
  <pageSetup blackAndWhite="1" horizontalDpi="300" verticalDpi="300" orientation="landscape" paperSize="9" scale="68" r:id="rId1"/>
  <rowBreaks count="1" manualBreakCount="1">
    <brk id="6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U33"/>
  <sheetViews>
    <sheetView showGridLines="0" view="pageBreakPreview" zoomScaleNormal="85" zoomScaleSheetLayoutView="100" workbookViewId="0" topLeftCell="A1">
      <selection activeCell="C3" sqref="C3"/>
    </sheetView>
  </sheetViews>
  <sheetFormatPr defaultColWidth="9.00390625" defaultRowHeight="15" customHeight="1" outlineLevelRow="2"/>
  <cols>
    <col min="1" max="27" width="2.875" style="0" customWidth="1"/>
    <col min="28" max="29" width="2.875" style="1" customWidth="1"/>
    <col min="30" max="65" width="2.875" style="0" customWidth="1"/>
    <col min="66" max="67" width="3.00390625" style="0" customWidth="1"/>
    <col min="68" max="77" width="2.875" style="0" customWidth="1"/>
    <col min="78" max="80" width="2.875" style="1" customWidth="1"/>
    <col min="81" max="16384" width="2.875" style="0" customWidth="1"/>
  </cols>
  <sheetData>
    <row r="1" spans="2:95" s="24" customFormat="1" ht="26.25" customHeight="1">
      <c r="B1" s="150" t="str">
        <f>'参加チーム名'!$D$1</f>
        <v>ゴジラカップ２０１０inすかがわ</v>
      </c>
      <c r="C1" s="25"/>
      <c r="D1" s="25"/>
      <c r="E1" s="25"/>
      <c r="F1" s="25"/>
      <c r="AB1" s="40"/>
      <c r="AC1" s="40"/>
      <c r="AI1" s="221" t="s">
        <v>335</v>
      </c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6"/>
      <c r="AY1" s="27"/>
      <c r="AZ1" s="27"/>
      <c r="BA1" s="27"/>
      <c r="BB1" s="27"/>
      <c r="BG1" s="150" t="str">
        <f>'参加チーム名'!$D$1</f>
        <v>ゴジラカップ２０１０inすかがわ</v>
      </c>
      <c r="BL1" s="25"/>
      <c r="BN1" s="25"/>
      <c r="BZ1" s="40"/>
      <c r="CA1" s="40"/>
      <c r="CB1" s="40"/>
      <c r="CE1" s="220"/>
      <c r="CF1" s="221" t="s">
        <v>335</v>
      </c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163"/>
    </row>
    <row r="2" spans="1:97" s="30" customFormat="1" ht="26.25" customHeight="1" thickBot="1">
      <c r="A2" s="119"/>
      <c r="B2" s="27" t="str">
        <f>IF(AB9="","☆決勝トーナメント組み合わせ","☆決勝トーナメント試合結果")</f>
        <v>☆決勝トーナメント試合結果</v>
      </c>
      <c r="C2" s="29"/>
      <c r="D2" s="29"/>
      <c r="E2" s="29"/>
      <c r="F2" s="29"/>
      <c r="AB2" s="41"/>
      <c r="AC2" s="41"/>
      <c r="AI2" s="31"/>
      <c r="AJ2" s="31"/>
      <c r="BG2" s="27" t="str">
        <f>IF(BZ9="","☆チャレンジトーナメント組み合わせ","☆チャレンジトーナメント試合結果")</f>
        <v>☆チャレンジトーナメント試合結果</v>
      </c>
      <c r="BH2" s="28"/>
      <c r="BI2" s="28"/>
      <c r="BJ2" s="28"/>
      <c r="BL2" s="29"/>
      <c r="BN2" s="29"/>
      <c r="BZ2" s="41"/>
      <c r="CA2" s="41"/>
      <c r="CB2" s="41"/>
      <c r="CE2" s="31"/>
      <c r="CR2" s="28"/>
      <c r="CS2" s="28"/>
    </row>
    <row r="3" spans="2:98" ht="15" customHeight="1" thickTop="1">
      <c r="B3" s="33"/>
      <c r="C3" s="33"/>
      <c r="D3" s="33"/>
      <c r="E3" s="33"/>
      <c r="F3" s="33"/>
      <c r="R3" s="18"/>
      <c r="S3" s="18"/>
      <c r="U3" s="18"/>
      <c r="AI3" s="49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50"/>
      <c r="AY3" s="50"/>
      <c r="AZ3" s="50"/>
      <c r="BA3" s="50"/>
      <c r="BB3" s="52"/>
      <c r="BL3" s="33"/>
      <c r="BM3" s="33"/>
      <c r="BN3" s="33"/>
      <c r="BT3" s="18"/>
      <c r="BU3" s="18"/>
      <c r="CE3" s="54"/>
      <c r="CF3" s="50"/>
      <c r="CG3" s="50"/>
      <c r="CH3" s="50"/>
      <c r="CI3" s="50"/>
      <c r="CJ3" s="50"/>
      <c r="CK3" s="50"/>
      <c r="CL3" s="50"/>
      <c r="CM3" s="51"/>
      <c r="CN3" s="50"/>
      <c r="CO3" s="50"/>
      <c r="CP3" s="50"/>
      <c r="CQ3" s="50"/>
      <c r="CR3" s="50"/>
      <c r="CS3" s="50"/>
      <c r="CT3" s="52"/>
    </row>
    <row r="4" spans="2:98" ht="15" customHeight="1">
      <c r="B4" s="33"/>
      <c r="C4" s="33"/>
      <c r="D4" s="33"/>
      <c r="E4" s="33"/>
      <c r="F4" s="33"/>
      <c r="S4" s="18"/>
      <c r="T4" s="18"/>
      <c r="U4" s="18"/>
      <c r="V4" s="18"/>
      <c r="W4" s="18"/>
      <c r="AI4" s="53"/>
      <c r="AJ4" s="48">
        <v>26</v>
      </c>
      <c r="AK4" s="45" t="s">
        <v>7</v>
      </c>
      <c r="AL4" s="44"/>
      <c r="AM4" s="63"/>
      <c r="AN4" s="46"/>
      <c r="AO4" s="46" t="str">
        <f>IF(AJ4="","",VLOOKUP(AJ4,'参加チーム名'!$C$4:$F$78,4))</f>
        <v>原小ファイターズ</v>
      </c>
      <c r="AP4" s="46"/>
      <c r="AS4" s="46"/>
      <c r="AT4" s="46"/>
      <c r="AU4" s="46"/>
      <c r="AV4" s="46"/>
      <c r="AW4" s="46"/>
      <c r="AX4" s="46"/>
      <c r="AY4" s="46"/>
      <c r="AZ4" s="46"/>
      <c r="BA4" s="18"/>
      <c r="BB4" s="54"/>
      <c r="BL4" s="33"/>
      <c r="BM4" s="33"/>
      <c r="BN4" s="33"/>
      <c r="BU4" s="18"/>
      <c r="BV4" s="18"/>
      <c r="BW4" s="18"/>
      <c r="CE4" s="54"/>
      <c r="CF4" s="48">
        <v>18</v>
      </c>
      <c r="CG4" s="45" t="s">
        <v>7</v>
      </c>
      <c r="CH4" s="46"/>
      <c r="CJ4" s="46" t="str">
        <f>IF(CF4="","",VLOOKUP(CF4,'参加チーム名'!$C$4:$F$78,4))</f>
        <v>アルバルクキッズ</v>
      </c>
      <c r="CL4" s="46"/>
      <c r="CM4" s="46"/>
      <c r="CN4" s="46"/>
      <c r="CO4" s="43"/>
      <c r="CP4" s="18"/>
      <c r="CQ4" s="18"/>
      <c r="CR4" s="18"/>
      <c r="CS4" s="18"/>
      <c r="CT4" s="54"/>
    </row>
    <row r="5" spans="2:98" ht="15" customHeight="1">
      <c r="B5" s="33"/>
      <c r="C5" s="33"/>
      <c r="D5" s="33"/>
      <c r="E5" s="33"/>
      <c r="F5" s="33"/>
      <c r="AI5" s="53"/>
      <c r="AJ5" s="48">
        <v>14</v>
      </c>
      <c r="AK5" s="45" t="s">
        <v>6</v>
      </c>
      <c r="AL5" s="47"/>
      <c r="AM5" s="45"/>
      <c r="AN5" s="46"/>
      <c r="AO5" s="46" t="str">
        <f>IF(AJ5="","",VLOOKUP(AJ5,'参加チーム名'!$C$4:$F$78,4))</f>
        <v>バイオレンス国田</v>
      </c>
      <c r="AP5" s="46"/>
      <c r="AS5" s="46"/>
      <c r="AT5" s="46"/>
      <c r="AU5" s="46"/>
      <c r="AV5" s="46"/>
      <c r="AW5" s="46"/>
      <c r="AX5" s="46"/>
      <c r="AY5" s="46"/>
      <c r="AZ5" s="46"/>
      <c r="BA5" s="18"/>
      <c r="BB5" s="54"/>
      <c r="BL5" s="33"/>
      <c r="BM5" s="33"/>
      <c r="BN5" s="33"/>
      <c r="CE5" s="54"/>
      <c r="CF5" s="48">
        <v>8</v>
      </c>
      <c r="CG5" s="45" t="s">
        <v>6</v>
      </c>
      <c r="CH5" s="46"/>
      <c r="CJ5" s="46" t="str">
        <f>IF(CF5="","",VLOOKUP(CF5,'参加チーム名'!$C$4:$F$78,4))</f>
        <v>吉田☆ラッキースターズ</v>
      </c>
      <c r="CL5" s="46"/>
      <c r="CM5" s="46"/>
      <c r="CN5" s="46"/>
      <c r="CO5" s="43"/>
      <c r="CP5" s="18"/>
      <c r="CQ5" s="18"/>
      <c r="CR5" s="18"/>
      <c r="CS5" s="18"/>
      <c r="CT5" s="54"/>
    </row>
    <row r="6" spans="2:98" ht="15" customHeight="1" thickBot="1">
      <c r="B6" s="33"/>
      <c r="C6" s="33"/>
      <c r="D6" s="33"/>
      <c r="E6" s="33"/>
      <c r="F6" s="33"/>
      <c r="AB6" s="127"/>
      <c r="AC6" s="18"/>
      <c r="AI6" s="53"/>
      <c r="AJ6" s="48">
        <v>11</v>
      </c>
      <c r="AK6" s="45" t="s">
        <v>9</v>
      </c>
      <c r="AL6" s="47"/>
      <c r="AM6" s="45"/>
      <c r="AN6" s="46"/>
      <c r="AO6" s="46" t="str">
        <f>IF(AJ6="","",VLOOKUP(AJ6,'参加チーム名'!$C$4:$F$78,4))</f>
        <v>ＷＡＮＯドリームズ</v>
      </c>
      <c r="AP6" s="46"/>
      <c r="AS6" s="46"/>
      <c r="AT6" s="46"/>
      <c r="AU6" s="46"/>
      <c r="AV6" s="46"/>
      <c r="AW6" s="46"/>
      <c r="AX6" s="46"/>
      <c r="AY6" s="46"/>
      <c r="AZ6" s="46"/>
      <c r="BA6" s="18"/>
      <c r="BB6" s="54"/>
      <c r="BL6" s="33"/>
      <c r="BM6" s="33"/>
      <c r="BN6" s="33"/>
      <c r="BZ6" s="127"/>
      <c r="CA6" s="18"/>
      <c r="CB6" s="18"/>
      <c r="CE6" s="54"/>
      <c r="CF6" s="38"/>
      <c r="CG6" s="38"/>
      <c r="CH6" s="38"/>
      <c r="CI6" s="38"/>
      <c r="CJ6" s="38"/>
      <c r="CK6" s="38"/>
      <c r="CL6" s="38"/>
      <c r="CM6" s="42"/>
      <c r="CN6" s="114"/>
      <c r="CO6" s="114"/>
      <c r="CP6" s="58"/>
      <c r="CQ6" s="176"/>
      <c r="CR6" s="176"/>
      <c r="CS6" s="176"/>
      <c r="CT6" s="177"/>
    </row>
    <row r="7" spans="2:99" s="34" customFormat="1" ht="15" customHeight="1" thickTop="1">
      <c r="B7" s="35"/>
      <c r="C7" s="35"/>
      <c r="D7" s="35"/>
      <c r="E7" s="35"/>
      <c r="F7" s="35"/>
      <c r="Q7" s="38"/>
      <c r="R7" s="38"/>
      <c r="S7" s="38"/>
      <c r="T7" s="38"/>
      <c r="U7" s="38"/>
      <c r="V7" s="38"/>
      <c r="W7" s="38"/>
      <c r="X7" s="36"/>
      <c r="Y7" s="36"/>
      <c r="Z7" s="36"/>
      <c r="AA7" s="36"/>
      <c r="AB7" s="127"/>
      <c r="AC7" s="18"/>
      <c r="AD7" s="36"/>
      <c r="AE7" s="36"/>
      <c r="AF7" s="36"/>
      <c r="AI7" s="55"/>
      <c r="AJ7" s="48">
        <v>19</v>
      </c>
      <c r="AK7" s="45" t="s">
        <v>9</v>
      </c>
      <c r="AL7" s="47"/>
      <c r="AM7" s="45"/>
      <c r="AN7" s="46"/>
      <c r="AO7" s="46" t="str">
        <f>IF(AJ7="","",VLOOKUP(AJ7,'参加チーム名'!$C$4:$F$78,4))</f>
        <v>鳥川ライジングファルコン</v>
      </c>
      <c r="AP7" s="46"/>
      <c r="AS7" s="46"/>
      <c r="AT7" s="46"/>
      <c r="AU7" s="46"/>
      <c r="AV7" s="46"/>
      <c r="AW7" s="46"/>
      <c r="AX7" s="46"/>
      <c r="AY7" s="46"/>
      <c r="AZ7" s="46"/>
      <c r="BA7" s="38"/>
      <c r="BB7" s="56"/>
      <c r="BL7" s="35"/>
      <c r="BM7" s="35"/>
      <c r="BN7" s="35"/>
      <c r="BS7" s="38"/>
      <c r="BT7" s="38"/>
      <c r="BU7" s="38"/>
      <c r="BV7" s="38"/>
      <c r="BW7" s="38"/>
      <c r="BX7" s="36"/>
      <c r="BY7" s="36"/>
      <c r="BZ7" s="127"/>
      <c r="CA7" s="18"/>
      <c r="CB7" s="18"/>
      <c r="CC7" s="36"/>
      <c r="CD7"/>
      <c r="CE7" s="18"/>
      <c r="CF7" s="115"/>
      <c r="CG7" s="115"/>
      <c r="CH7" s="115"/>
      <c r="CI7" s="115"/>
      <c r="CJ7" s="115"/>
      <c r="CK7" s="116"/>
      <c r="CL7" s="117"/>
      <c r="CM7" s="115"/>
      <c r="CN7" s="115"/>
      <c r="CO7" s="115"/>
      <c r="CP7" s="38"/>
      <c r="CQ7" s="38"/>
      <c r="CR7" s="38"/>
      <c r="CS7" s="38"/>
      <c r="CU7" s="38"/>
    </row>
    <row r="8" spans="2:97" s="34" customFormat="1" ht="15" customHeight="1" thickBot="1">
      <c r="B8" s="35"/>
      <c r="C8" s="35"/>
      <c r="D8" s="35"/>
      <c r="E8" s="35"/>
      <c r="F8" s="35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25">
        <v>7</v>
      </c>
      <c r="AC8" s="42">
        <v>8</v>
      </c>
      <c r="AD8" s="38"/>
      <c r="AE8" s="38"/>
      <c r="AF8" s="38"/>
      <c r="AI8" s="57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9"/>
      <c r="AX8" s="58"/>
      <c r="AY8" s="58"/>
      <c r="AZ8" s="60"/>
      <c r="BA8" s="58"/>
      <c r="BB8" s="61"/>
      <c r="BL8" s="35"/>
      <c r="BM8" s="35"/>
      <c r="BN8" s="35"/>
      <c r="BS8" s="38"/>
      <c r="BT8" s="38"/>
      <c r="BU8" s="38"/>
      <c r="BV8" s="38"/>
      <c r="BW8" s="38"/>
      <c r="BX8" s="38"/>
      <c r="BY8" s="38"/>
      <c r="BZ8" s="127">
        <v>9</v>
      </c>
      <c r="CA8" s="18">
        <v>8</v>
      </c>
      <c r="CB8" s="18"/>
      <c r="CC8" s="38"/>
      <c r="CD8" s="38"/>
      <c r="CE8" s="38"/>
      <c r="CF8" s="38"/>
      <c r="CG8" s="38"/>
      <c r="CH8" s="38"/>
      <c r="CI8" s="38"/>
      <c r="CJ8" s="38"/>
      <c r="CK8" s="42"/>
      <c r="CL8" s="114"/>
      <c r="CM8" s="38"/>
      <c r="CN8" s="38"/>
      <c r="CO8" s="38"/>
      <c r="CP8" s="38"/>
      <c r="CQ8" s="38"/>
      <c r="CR8" s="38"/>
      <c r="CS8" s="38"/>
    </row>
    <row r="9" spans="2:98" s="37" customFormat="1" ht="13.5" customHeight="1" thickBot="1" thickTop="1">
      <c r="B9" s="35"/>
      <c r="C9" s="35"/>
      <c r="D9" s="35"/>
      <c r="E9" s="35"/>
      <c r="F9" s="35"/>
      <c r="N9" s="35"/>
      <c r="O9" s="42"/>
      <c r="P9" s="178"/>
      <c r="Q9" s="42"/>
      <c r="R9" s="66"/>
      <c r="S9" s="66"/>
      <c r="T9" s="66"/>
      <c r="U9" s="66"/>
      <c r="V9" s="66"/>
      <c r="W9" s="66"/>
      <c r="X9" s="66"/>
      <c r="Y9" s="66"/>
      <c r="Z9" s="66"/>
      <c r="AA9" s="66"/>
      <c r="AB9" s="128">
        <v>9</v>
      </c>
      <c r="AC9" s="231">
        <v>10</v>
      </c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BJ9" s="42"/>
      <c r="BL9" s="35"/>
      <c r="BM9" s="35"/>
      <c r="BN9" s="35"/>
      <c r="BR9" s="42"/>
      <c r="BS9" s="229"/>
      <c r="BT9" s="229"/>
      <c r="BU9" s="229"/>
      <c r="BV9" s="229"/>
      <c r="BW9" s="229"/>
      <c r="BX9" s="229"/>
      <c r="BY9" s="229"/>
      <c r="BZ9" s="235" t="s">
        <v>342</v>
      </c>
      <c r="CA9" s="238" t="s">
        <v>342</v>
      </c>
      <c r="CB9" s="66"/>
      <c r="CC9" s="66"/>
      <c r="CD9" s="66"/>
      <c r="CE9" s="66"/>
      <c r="CF9" s="66"/>
      <c r="CG9" s="66"/>
      <c r="CH9" s="66"/>
      <c r="CR9" s="38"/>
      <c r="CS9" s="38"/>
      <c r="CT9" s="34"/>
    </row>
    <row r="10" spans="2:98" s="37" customFormat="1" ht="13.5" customHeight="1" thickTop="1">
      <c r="B10" s="35"/>
      <c r="C10" s="35"/>
      <c r="D10" s="35"/>
      <c r="E10" s="35"/>
      <c r="F10" s="35"/>
      <c r="N10" s="125"/>
      <c r="O10" s="67"/>
      <c r="P10" s="67"/>
      <c r="Q10" s="67"/>
      <c r="R10" s="67"/>
      <c r="S10" s="42"/>
      <c r="T10" s="42"/>
      <c r="U10" s="42"/>
      <c r="V10" s="42"/>
      <c r="W10" s="42"/>
      <c r="X10" s="42"/>
      <c r="Y10" s="42"/>
      <c r="Z10" s="42"/>
      <c r="AA10" s="42"/>
      <c r="AB10" s="307" t="s">
        <v>163</v>
      </c>
      <c r="AC10" s="307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125"/>
      <c r="BL10" s="35"/>
      <c r="BM10" s="35"/>
      <c r="BN10" s="35"/>
      <c r="BR10" s="125"/>
      <c r="BS10" s="179"/>
      <c r="BT10" s="42"/>
      <c r="BU10" s="42"/>
      <c r="BV10" s="42"/>
      <c r="BW10" s="42"/>
      <c r="BX10" s="42"/>
      <c r="BY10" s="42"/>
      <c r="BZ10" s="307" t="s">
        <v>262</v>
      </c>
      <c r="CA10" s="307"/>
      <c r="CB10" s="42"/>
      <c r="CC10" s="42"/>
      <c r="CD10" s="42"/>
      <c r="CE10" s="42"/>
      <c r="CF10" s="42"/>
      <c r="CG10" s="42"/>
      <c r="CH10" s="132"/>
      <c r="CR10" s="38"/>
      <c r="CS10" s="38"/>
      <c r="CT10" s="34"/>
    </row>
    <row r="11" spans="2:98" s="37" customFormat="1" ht="13.5" customHeight="1">
      <c r="B11" s="35"/>
      <c r="C11" s="35"/>
      <c r="D11" s="35"/>
      <c r="E11" s="35"/>
      <c r="F11" s="35"/>
      <c r="N11" s="125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307"/>
      <c r="AC11" s="307"/>
      <c r="AE11" s="35"/>
      <c r="AF11" s="35"/>
      <c r="AG11" s="35"/>
      <c r="AH11" s="35"/>
      <c r="AP11" s="125">
        <v>6</v>
      </c>
      <c r="AQ11" s="42">
        <v>7</v>
      </c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L11" s="35"/>
      <c r="BM11" s="35"/>
      <c r="BN11" s="35"/>
      <c r="BR11" s="125">
        <v>8</v>
      </c>
      <c r="BS11" s="42">
        <v>7</v>
      </c>
      <c r="BT11" s="42"/>
      <c r="BU11" s="42"/>
      <c r="BV11" s="42"/>
      <c r="BW11" s="42"/>
      <c r="BX11" s="42"/>
      <c r="BY11" s="42"/>
      <c r="BZ11" s="307"/>
      <c r="CA11" s="307"/>
      <c r="CB11" s="112"/>
      <c r="CC11" s="35"/>
      <c r="CD11" s="35"/>
      <c r="CH11" s="125"/>
      <c r="CJ11" s="42"/>
      <c r="CK11" s="42"/>
      <c r="CL11" s="42"/>
      <c r="CM11" s="42"/>
      <c r="CN11" s="42"/>
      <c r="CO11" s="42"/>
      <c r="CP11" s="42"/>
      <c r="CQ11" s="42"/>
      <c r="CR11" s="38"/>
      <c r="CS11" s="38"/>
      <c r="CT11" s="34"/>
    </row>
    <row r="12" spans="2:98" s="37" customFormat="1" ht="13.5" customHeight="1" thickBot="1">
      <c r="B12" s="35"/>
      <c r="C12" s="35"/>
      <c r="D12" s="35"/>
      <c r="E12" s="35"/>
      <c r="F12" s="35"/>
      <c r="G12" s="42"/>
      <c r="H12" s="42"/>
      <c r="I12" s="42"/>
      <c r="J12" s="42"/>
      <c r="K12" s="42"/>
      <c r="L12" s="42"/>
      <c r="M12" s="42"/>
      <c r="N12" s="126">
        <v>6</v>
      </c>
      <c r="O12" s="231">
        <v>9</v>
      </c>
      <c r="P12" s="229"/>
      <c r="Q12" s="229"/>
      <c r="R12" s="229"/>
      <c r="S12" s="229"/>
      <c r="T12" s="229"/>
      <c r="U12" s="229"/>
      <c r="V12" s="229"/>
      <c r="Z12" s="42"/>
      <c r="AA12" s="42"/>
      <c r="AB12" s="112"/>
      <c r="AC12" s="112"/>
      <c r="AE12" s="35"/>
      <c r="AF12" s="35"/>
      <c r="AG12" s="35"/>
      <c r="AH12" s="35"/>
      <c r="AI12" s="42"/>
      <c r="AJ12" s="42"/>
      <c r="AK12" s="42"/>
      <c r="AL12" s="42"/>
      <c r="AM12" s="42"/>
      <c r="AN12" s="42"/>
      <c r="AO12" s="42"/>
      <c r="AP12" s="236" t="s">
        <v>339</v>
      </c>
      <c r="AQ12" s="237" t="s">
        <v>341</v>
      </c>
      <c r="AR12" s="229"/>
      <c r="AS12" s="229"/>
      <c r="AT12" s="229"/>
      <c r="AU12" s="229"/>
      <c r="AV12" s="229"/>
      <c r="AW12" s="229"/>
      <c r="AX12" s="229"/>
      <c r="AY12" s="42"/>
      <c r="BA12" s="42"/>
      <c r="BL12" s="35"/>
      <c r="BM12" s="35"/>
      <c r="BN12" s="35"/>
      <c r="BO12" s="229"/>
      <c r="BP12" s="229"/>
      <c r="BQ12" s="229"/>
      <c r="BR12" s="235" t="s">
        <v>340</v>
      </c>
      <c r="BS12" s="233" t="s">
        <v>338</v>
      </c>
      <c r="BT12" s="42"/>
      <c r="BU12" s="42"/>
      <c r="BV12" s="42"/>
      <c r="BX12" s="42"/>
      <c r="BY12" s="42"/>
      <c r="BZ12" s="112"/>
      <c r="CA12" s="112"/>
      <c r="CB12" s="112"/>
      <c r="CC12" s="35"/>
      <c r="CD12" s="35"/>
      <c r="CE12" s="42"/>
      <c r="CF12" s="42"/>
      <c r="CG12" s="42"/>
      <c r="CH12" s="126">
        <v>5</v>
      </c>
      <c r="CI12" s="231">
        <v>9</v>
      </c>
      <c r="CJ12" s="229"/>
      <c r="CK12" s="229"/>
      <c r="CL12" s="229"/>
      <c r="CM12" s="42"/>
      <c r="CR12" s="38"/>
      <c r="CS12" s="38"/>
      <c r="CT12" s="34"/>
    </row>
    <row r="13" spans="2:98" s="37" customFormat="1" ht="13.5" customHeight="1" thickTop="1">
      <c r="B13" s="35"/>
      <c r="C13" s="35"/>
      <c r="D13" s="35"/>
      <c r="E13" s="35"/>
      <c r="F13" s="125"/>
      <c r="G13" s="67"/>
      <c r="H13" s="67"/>
      <c r="I13" s="67"/>
      <c r="J13" s="67"/>
      <c r="K13" s="67"/>
      <c r="L13" s="67"/>
      <c r="M13" s="67"/>
      <c r="N13" s="306" t="s">
        <v>260</v>
      </c>
      <c r="O13" s="307"/>
      <c r="P13" s="112"/>
      <c r="Q13" s="112"/>
      <c r="R13" s="42"/>
      <c r="S13" s="42"/>
      <c r="T13" s="42"/>
      <c r="U13" s="42"/>
      <c r="V13" s="125"/>
      <c r="AA13" s="42"/>
      <c r="AB13" s="42"/>
      <c r="AD13" s="35"/>
      <c r="AE13" s="35"/>
      <c r="AF13" s="35"/>
      <c r="AG13" s="35"/>
      <c r="AH13" s="125"/>
      <c r="AI13" s="67"/>
      <c r="AJ13" s="67"/>
      <c r="AK13" s="67"/>
      <c r="AL13" s="67"/>
      <c r="AM13" s="67"/>
      <c r="AN13" s="67"/>
      <c r="AO13" s="67"/>
      <c r="AP13" s="306" t="s">
        <v>162</v>
      </c>
      <c r="AQ13" s="307"/>
      <c r="AR13" s="112"/>
      <c r="AS13" s="112"/>
      <c r="AT13" s="42"/>
      <c r="AU13" s="42"/>
      <c r="AV13" s="42"/>
      <c r="AW13" s="42"/>
      <c r="AX13" s="125"/>
      <c r="BL13" s="35"/>
      <c r="BM13" s="35"/>
      <c r="BN13" s="125"/>
      <c r="BO13" s="42"/>
      <c r="BP13" s="42"/>
      <c r="BQ13" s="42"/>
      <c r="BR13" s="307" t="s">
        <v>161</v>
      </c>
      <c r="BS13" s="306"/>
      <c r="BT13" s="67"/>
      <c r="BU13" s="67"/>
      <c r="BV13" s="129"/>
      <c r="BY13" s="42"/>
      <c r="BZ13" s="42"/>
      <c r="CA13" s="42"/>
      <c r="CB13" s="42"/>
      <c r="CC13" s="35"/>
      <c r="CD13" s="125"/>
      <c r="CE13" s="67"/>
      <c r="CF13" s="67"/>
      <c r="CG13" s="67"/>
      <c r="CH13" s="306" t="s">
        <v>261</v>
      </c>
      <c r="CI13" s="307"/>
      <c r="CJ13" s="42"/>
      <c r="CK13" s="42"/>
      <c r="CL13" s="125"/>
      <c r="CR13" s="38"/>
      <c r="CS13" s="38"/>
      <c r="CT13" s="34"/>
    </row>
    <row r="14" spans="2:98" s="37" customFormat="1" ht="13.5" customHeight="1">
      <c r="B14" s="35"/>
      <c r="C14" s="35"/>
      <c r="D14" s="35"/>
      <c r="E14" s="35"/>
      <c r="F14" s="125"/>
      <c r="G14" s="42"/>
      <c r="H14" s="42"/>
      <c r="I14" s="42"/>
      <c r="J14" s="42"/>
      <c r="K14" s="42"/>
      <c r="L14" s="42"/>
      <c r="M14" s="42"/>
      <c r="N14" s="307"/>
      <c r="O14" s="307"/>
      <c r="P14" s="112"/>
      <c r="Q14" s="112"/>
      <c r="R14" s="42"/>
      <c r="S14" s="42"/>
      <c r="T14" s="42"/>
      <c r="V14" s="125"/>
      <c r="AA14" s="42"/>
      <c r="AB14" s="42"/>
      <c r="AD14" s="35"/>
      <c r="AE14" s="35"/>
      <c r="AF14" s="35"/>
      <c r="AG14" s="35"/>
      <c r="AH14" s="125"/>
      <c r="AI14" s="42"/>
      <c r="AJ14" s="42"/>
      <c r="AK14" s="42"/>
      <c r="AL14" s="42"/>
      <c r="AM14" s="42"/>
      <c r="AN14" s="42"/>
      <c r="AO14" s="42"/>
      <c r="AP14" s="307"/>
      <c r="AQ14" s="307"/>
      <c r="AR14" s="112"/>
      <c r="AS14" s="112"/>
      <c r="AT14" s="42"/>
      <c r="AU14" s="42"/>
      <c r="AV14" s="42"/>
      <c r="AX14" s="125"/>
      <c r="BL14" s="35"/>
      <c r="BM14" s="35"/>
      <c r="BN14" s="125"/>
      <c r="BO14" s="42"/>
      <c r="BP14" s="42"/>
      <c r="BQ14" s="42"/>
      <c r="BR14" s="307"/>
      <c r="BS14" s="307"/>
      <c r="BT14" s="42"/>
      <c r="BU14" s="42"/>
      <c r="BV14" s="125">
        <v>8</v>
      </c>
      <c r="BW14" s="37">
        <v>7</v>
      </c>
      <c r="BY14" s="42"/>
      <c r="BZ14" s="42"/>
      <c r="CA14" s="42"/>
      <c r="CB14" s="42"/>
      <c r="CC14" s="35"/>
      <c r="CD14" s="125"/>
      <c r="CE14" s="42"/>
      <c r="CF14" s="42"/>
      <c r="CG14" s="42"/>
      <c r="CH14" s="307"/>
      <c r="CI14" s="307"/>
      <c r="CJ14" s="42"/>
      <c r="CK14" s="42"/>
      <c r="CL14" s="125"/>
      <c r="CR14" s="38"/>
      <c r="CS14" s="38"/>
      <c r="CT14" s="34"/>
    </row>
    <row r="15" spans="2:98" s="37" customFormat="1" ht="13.5" customHeight="1" thickBot="1">
      <c r="B15" s="42"/>
      <c r="C15" s="42"/>
      <c r="D15" s="66"/>
      <c r="E15" s="42"/>
      <c r="F15" s="126">
        <v>6</v>
      </c>
      <c r="G15" s="231">
        <v>10</v>
      </c>
      <c r="H15" s="229"/>
      <c r="I15" s="229"/>
      <c r="J15" s="229"/>
      <c r="K15" s="42"/>
      <c r="L15" s="42"/>
      <c r="M15" s="42"/>
      <c r="N15" s="112"/>
      <c r="O15" s="112"/>
      <c r="P15" s="112"/>
      <c r="Q15" s="112"/>
      <c r="R15" s="42"/>
      <c r="S15" s="42"/>
      <c r="T15" s="42"/>
      <c r="U15" s="42"/>
      <c r="V15" s="128">
        <v>9</v>
      </c>
      <c r="W15" s="231">
        <v>10</v>
      </c>
      <c r="X15" s="229"/>
      <c r="Y15" s="229"/>
      <c r="Z15" s="42"/>
      <c r="AA15" s="42"/>
      <c r="AB15" s="42"/>
      <c r="AE15" s="35"/>
      <c r="AF15" s="229"/>
      <c r="AG15" s="229"/>
      <c r="AH15" s="232">
        <v>9</v>
      </c>
      <c r="AI15" s="42">
        <v>3</v>
      </c>
      <c r="AJ15" s="42"/>
      <c r="AK15" s="42"/>
      <c r="AL15" s="42"/>
      <c r="AM15" s="42"/>
      <c r="AN15" s="42"/>
      <c r="AO15" s="42"/>
      <c r="AP15" s="112"/>
      <c r="AQ15" s="112"/>
      <c r="AR15" s="112"/>
      <c r="AS15" s="112"/>
      <c r="AT15" s="42"/>
      <c r="AU15" s="42"/>
      <c r="AV15" s="42"/>
      <c r="AW15" s="42"/>
      <c r="AX15" s="128">
        <v>6</v>
      </c>
      <c r="AY15" s="231">
        <v>10</v>
      </c>
      <c r="AZ15" s="229"/>
      <c r="BA15" s="229"/>
      <c r="BB15" s="42"/>
      <c r="BC15" s="42"/>
      <c r="BD15" s="113"/>
      <c r="BE15" s="113"/>
      <c r="BF15" s="113"/>
      <c r="BG15" s="113"/>
      <c r="BL15" s="42"/>
      <c r="BM15" s="42"/>
      <c r="BN15" s="128">
        <v>8</v>
      </c>
      <c r="BO15" s="231">
        <v>9</v>
      </c>
      <c r="BP15" s="229"/>
      <c r="BQ15" s="42"/>
      <c r="BR15" s="307"/>
      <c r="BS15" s="307"/>
      <c r="BT15" s="42"/>
      <c r="BU15" s="229"/>
      <c r="BV15" s="235" t="s">
        <v>340</v>
      </c>
      <c r="BW15" s="233" t="s">
        <v>338</v>
      </c>
      <c r="BX15" s="42"/>
      <c r="BY15" s="42"/>
      <c r="BZ15" s="42"/>
      <c r="CA15" s="42"/>
      <c r="CB15" s="42"/>
      <c r="CC15" s="42"/>
      <c r="CD15" s="128">
        <v>6</v>
      </c>
      <c r="CE15" s="231">
        <v>10</v>
      </c>
      <c r="CF15" s="229"/>
      <c r="CG15" s="42"/>
      <c r="CH15" s="307"/>
      <c r="CI15" s="307"/>
      <c r="CJ15" s="42"/>
      <c r="CK15" s="42"/>
      <c r="CL15" s="128">
        <v>0</v>
      </c>
      <c r="CM15" s="231">
        <v>10</v>
      </c>
      <c r="CN15" s="229"/>
      <c r="CO15" s="42"/>
      <c r="CP15" s="113"/>
      <c r="CQ15" s="113"/>
      <c r="CR15" s="38"/>
      <c r="CS15" s="38"/>
      <c r="CT15" s="34"/>
    </row>
    <row r="16" spans="3:93" s="37" customFormat="1" ht="13.5" customHeight="1" thickTop="1">
      <c r="C16" s="125"/>
      <c r="D16" s="68"/>
      <c r="E16" s="68"/>
      <c r="F16" s="306" t="s">
        <v>150</v>
      </c>
      <c r="G16" s="307"/>
      <c r="H16" s="42"/>
      <c r="I16" s="42"/>
      <c r="J16" s="125"/>
      <c r="K16" s="42"/>
      <c r="L16" s="42"/>
      <c r="M16" s="42"/>
      <c r="R16" s="125"/>
      <c r="S16" s="68"/>
      <c r="T16" s="68"/>
      <c r="U16" s="68"/>
      <c r="V16" s="315" t="s">
        <v>126</v>
      </c>
      <c r="W16" s="307"/>
      <c r="X16" s="42"/>
      <c r="Y16" s="125"/>
      <c r="Z16" s="42"/>
      <c r="AA16" s="42"/>
      <c r="AE16" s="125"/>
      <c r="AF16" s="42"/>
      <c r="AG16" s="42"/>
      <c r="AH16" s="307" t="s">
        <v>259</v>
      </c>
      <c r="AI16" s="306"/>
      <c r="AJ16" s="68"/>
      <c r="AK16" s="68"/>
      <c r="AL16" s="132"/>
      <c r="AM16" s="42"/>
      <c r="AN16" s="42"/>
      <c r="AO16" s="42"/>
      <c r="AT16" s="125"/>
      <c r="AU16" s="68"/>
      <c r="AV16" s="68"/>
      <c r="AW16" s="68"/>
      <c r="AX16" s="306" t="s">
        <v>159</v>
      </c>
      <c r="AY16" s="307"/>
      <c r="AZ16" s="42"/>
      <c r="BA16" s="125"/>
      <c r="BB16" s="42"/>
      <c r="BC16" s="42"/>
      <c r="BL16" s="125"/>
      <c r="BM16" s="68"/>
      <c r="BN16" s="315" t="s">
        <v>127</v>
      </c>
      <c r="BO16" s="307"/>
      <c r="BP16" s="125"/>
      <c r="BQ16" s="42"/>
      <c r="BT16" s="125"/>
      <c r="BU16" s="42"/>
      <c r="BV16" s="307" t="s">
        <v>128</v>
      </c>
      <c r="BW16" s="315"/>
      <c r="BX16" s="132"/>
      <c r="BY16" s="42"/>
      <c r="CB16" s="125"/>
      <c r="CC16" s="68"/>
      <c r="CD16" s="315" t="s">
        <v>129</v>
      </c>
      <c r="CE16" s="307"/>
      <c r="CF16" s="125"/>
      <c r="CG16" s="42"/>
      <c r="CJ16" s="125"/>
      <c r="CK16" s="68"/>
      <c r="CL16" s="315" t="s">
        <v>160</v>
      </c>
      <c r="CM16" s="307"/>
      <c r="CN16" s="125"/>
      <c r="CO16" s="42"/>
    </row>
    <row r="17" spans="3:93" s="37" customFormat="1" ht="13.5" customHeight="1">
      <c r="C17" s="125"/>
      <c r="D17" s="42"/>
      <c r="E17" s="112"/>
      <c r="F17" s="307"/>
      <c r="G17" s="307"/>
      <c r="J17" s="125"/>
      <c r="K17" s="42"/>
      <c r="L17" s="42"/>
      <c r="M17" s="42"/>
      <c r="R17" s="125"/>
      <c r="S17" s="42"/>
      <c r="T17" s="42"/>
      <c r="U17" s="112"/>
      <c r="V17" s="307"/>
      <c r="W17" s="307"/>
      <c r="Y17" s="125"/>
      <c r="Z17" s="42"/>
      <c r="AA17" s="42"/>
      <c r="AE17" s="125"/>
      <c r="AF17" s="42"/>
      <c r="AG17" s="112"/>
      <c r="AH17" s="307"/>
      <c r="AI17" s="307"/>
      <c r="AL17" s="125"/>
      <c r="AM17" s="42"/>
      <c r="AN17" s="42"/>
      <c r="AO17" s="42"/>
      <c r="AT17" s="125"/>
      <c r="AU17" s="42"/>
      <c r="AW17" s="112"/>
      <c r="AX17" s="307"/>
      <c r="AY17" s="307"/>
      <c r="BA17" s="125"/>
      <c r="BB17" s="42"/>
      <c r="BC17" s="42"/>
      <c r="BL17" s="125"/>
      <c r="BM17" s="42"/>
      <c r="BN17" s="307"/>
      <c r="BO17" s="307"/>
      <c r="BP17" s="125"/>
      <c r="BQ17" s="42"/>
      <c r="BT17" s="125"/>
      <c r="BU17" s="42"/>
      <c r="BV17" s="307"/>
      <c r="BW17" s="307"/>
      <c r="BX17" s="125"/>
      <c r="BY17" s="42"/>
      <c r="CB17" s="125"/>
      <c r="CC17" s="42"/>
      <c r="CD17" s="307"/>
      <c r="CE17" s="307"/>
      <c r="CF17" s="125"/>
      <c r="CG17" s="42"/>
      <c r="CJ17" s="125">
        <v>7</v>
      </c>
      <c r="CK17" s="42">
        <v>9</v>
      </c>
      <c r="CL17" s="307"/>
      <c r="CM17" s="307"/>
      <c r="CN17" s="125">
        <v>7</v>
      </c>
      <c r="CO17" s="42">
        <v>6</v>
      </c>
    </row>
    <row r="18" spans="2:95" s="37" customFormat="1" ht="13.5" customHeight="1" thickBot="1">
      <c r="B18" s="229"/>
      <c r="C18" s="232">
        <v>10</v>
      </c>
      <c r="D18" s="66">
        <v>3</v>
      </c>
      <c r="E18" s="112"/>
      <c r="F18" s="307"/>
      <c r="G18" s="307"/>
      <c r="I18" s="229"/>
      <c r="J18" s="232">
        <v>10</v>
      </c>
      <c r="K18" s="42">
        <v>2</v>
      </c>
      <c r="L18" s="42"/>
      <c r="M18" s="42"/>
      <c r="Q18" s="229"/>
      <c r="R18" s="232">
        <v>6</v>
      </c>
      <c r="S18" s="42">
        <v>5</v>
      </c>
      <c r="T18" s="42"/>
      <c r="U18" s="112"/>
      <c r="V18" s="112"/>
      <c r="W18" s="113"/>
      <c r="Y18" s="128">
        <v>4</v>
      </c>
      <c r="Z18" s="231">
        <v>11</v>
      </c>
      <c r="AA18" s="229"/>
      <c r="AD18" s="229"/>
      <c r="AE18" s="232">
        <v>9</v>
      </c>
      <c r="AF18" s="66">
        <v>6</v>
      </c>
      <c r="AG18" s="112"/>
      <c r="AH18" s="307"/>
      <c r="AI18" s="307"/>
      <c r="AK18" s="229"/>
      <c r="AL18" s="232">
        <v>11</v>
      </c>
      <c r="AM18" s="42">
        <v>3</v>
      </c>
      <c r="AN18" s="42"/>
      <c r="AS18" s="229"/>
      <c r="AT18" s="232">
        <v>9</v>
      </c>
      <c r="AU18" s="42">
        <v>8</v>
      </c>
      <c r="AW18" s="112"/>
      <c r="AX18" s="307"/>
      <c r="AY18" s="307"/>
      <c r="BA18" s="128">
        <v>5</v>
      </c>
      <c r="BB18" s="231">
        <v>8</v>
      </c>
      <c r="BC18" s="229"/>
      <c r="BL18" s="128">
        <v>6</v>
      </c>
      <c r="BM18" s="231">
        <v>9</v>
      </c>
      <c r="BN18" s="112"/>
      <c r="BP18" s="232">
        <v>7</v>
      </c>
      <c r="BQ18" s="42">
        <v>5</v>
      </c>
      <c r="BR18" s="112"/>
      <c r="BT18" s="232">
        <v>10</v>
      </c>
      <c r="BU18" s="42">
        <v>5</v>
      </c>
      <c r="BV18" s="112"/>
      <c r="BX18" s="232">
        <v>9</v>
      </c>
      <c r="BY18" s="42">
        <v>8</v>
      </c>
      <c r="BZ18" s="112"/>
      <c r="CB18" s="232">
        <v>9</v>
      </c>
      <c r="CC18" s="42">
        <v>6</v>
      </c>
      <c r="CD18" s="112"/>
      <c r="CF18" s="232">
        <v>11</v>
      </c>
      <c r="CG18" s="42">
        <v>2</v>
      </c>
      <c r="CH18" s="112"/>
      <c r="CJ18" s="234" t="s">
        <v>337</v>
      </c>
      <c r="CK18" s="231" t="s">
        <v>338</v>
      </c>
      <c r="CL18" s="112"/>
      <c r="CN18" s="235" t="s">
        <v>339</v>
      </c>
      <c r="CO18" s="233" t="s">
        <v>339</v>
      </c>
      <c r="CP18" s="112"/>
      <c r="CQ18" s="112"/>
    </row>
    <row r="19" spans="1:93" s="37" customFormat="1" ht="13.5" customHeight="1" thickTop="1">
      <c r="A19" s="125"/>
      <c r="B19" s="42"/>
      <c r="C19" s="307" t="s">
        <v>124</v>
      </c>
      <c r="D19" s="318"/>
      <c r="E19" s="113"/>
      <c r="H19" s="125"/>
      <c r="I19" s="42"/>
      <c r="J19" s="307" t="s">
        <v>248</v>
      </c>
      <c r="K19" s="315"/>
      <c r="L19" s="133"/>
      <c r="P19" s="125"/>
      <c r="Q19" s="42"/>
      <c r="R19" s="307" t="s">
        <v>125</v>
      </c>
      <c r="S19" s="315"/>
      <c r="T19" s="142"/>
      <c r="U19" s="42"/>
      <c r="X19" s="125"/>
      <c r="Y19" s="308" t="s">
        <v>144</v>
      </c>
      <c r="Z19" s="307"/>
      <c r="AA19" s="134"/>
      <c r="AC19" s="125"/>
      <c r="AD19" s="42"/>
      <c r="AE19" s="307" t="s">
        <v>253</v>
      </c>
      <c r="AF19" s="318"/>
      <c r="AG19" s="113"/>
      <c r="AH19" s="307"/>
      <c r="AI19" s="307"/>
      <c r="AJ19" s="125"/>
      <c r="AK19" s="42"/>
      <c r="AL19" s="307" t="s">
        <v>254</v>
      </c>
      <c r="AM19" s="315"/>
      <c r="AN19" s="133"/>
      <c r="AR19" s="125"/>
      <c r="AS19" s="42"/>
      <c r="AT19" s="307" t="s">
        <v>255</v>
      </c>
      <c r="AU19" s="315"/>
      <c r="AV19" s="133"/>
      <c r="AW19" s="42"/>
      <c r="AX19" s="307"/>
      <c r="AY19" s="307"/>
      <c r="AZ19" s="125"/>
      <c r="BA19" s="308" t="s">
        <v>130</v>
      </c>
      <c r="BB19" s="307"/>
      <c r="BC19" s="134"/>
      <c r="BK19" s="125"/>
      <c r="BL19" s="308" t="s">
        <v>256</v>
      </c>
      <c r="BM19" s="319"/>
      <c r="BO19" s="125"/>
      <c r="BP19" s="302" t="s">
        <v>148</v>
      </c>
      <c r="BQ19" s="318"/>
      <c r="BS19" s="125"/>
      <c r="BT19" s="302" t="s">
        <v>149</v>
      </c>
      <c r="BU19" s="318"/>
      <c r="BW19" s="125"/>
      <c r="BX19" s="302" t="s">
        <v>147</v>
      </c>
      <c r="BY19" s="318"/>
      <c r="CA19" s="125"/>
      <c r="CB19" s="302" t="s">
        <v>145</v>
      </c>
      <c r="CC19" s="318"/>
      <c r="CE19" s="125"/>
      <c r="CF19" s="302" t="s">
        <v>146</v>
      </c>
      <c r="CG19" s="318"/>
      <c r="CI19" s="125"/>
      <c r="CJ19" s="308" t="s">
        <v>257</v>
      </c>
      <c r="CK19" s="319"/>
      <c r="CM19" s="125"/>
      <c r="CN19" s="302" t="s">
        <v>258</v>
      </c>
      <c r="CO19" s="318"/>
    </row>
    <row r="20" spans="1:93" s="37" customFormat="1" ht="13.5" customHeight="1">
      <c r="A20" s="125"/>
      <c r="B20" s="42"/>
      <c r="C20" s="307"/>
      <c r="D20" s="319"/>
      <c r="E20" s="42"/>
      <c r="H20" s="125"/>
      <c r="I20" s="175"/>
      <c r="J20" s="307"/>
      <c r="K20" s="307"/>
      <c r="L20" s="134"/>
      <c r="P20" s="125"/>
      <c r="Q20" s="112"/>
      <c r="R20" s="307"/>
      <c r="S20" s="307"/>
      <c r="T20" s="130"/>
      <c r="U20" s="42"/>
      <c r="W20" s="42"/>
      <c r="X20" s="130"/>
      <c r="Y20" s="302"/>
      <c r="Z20" s="307"/>
      <c r="AA20" s="134"/>
      <c r="AC20" s="125"/>
      <c r="AD20" s="42"/>
      <c r="AE20" s="307"/>
      <c r="AF20" s="319"/>
      <c r="AG20" s="42"/>
      <c r="AJ20" s="125"/>
      <c r="AK20" s="175"/>
      <c r="AL20" s="307"/>
      <c r="AM20" s="307"/>
      <c r="AN20" s="134"/>
      <c r="AR20" s="125"/>
      <c r="AS20" s="175"/>
      <c r="AT20" s="307"/>
      <c r="AU20" s="307"/>
      <c r="AV20" s="134"/>
      <c r="AW20" s="42"/>
      <c r="AY20" s="42"/>
      <c r="AZ20" s="130"/>
      <c r="BA20" s="302"/>
      <c r="BB20" s="307"/>
      <c r="BC20" s="134"/>
      <c r="BK20" s="125"/>
      <c r="BL20" s="302"/>
      <c r="BM20" s="319"/>
      <c r="BO20" s="125"/>
      <c r="BP20" s="302"/>
      <c r="BQ20" s="319"/>
      <c r="BS20" s="125"/>
      <c r="BT20" s="302"/>
      <c r="BU20" s="319"/>
      <c r="BW20" s="125"/>
      <c r="BX20" s="302"/>
      <c r="BY20" s="319"/>
      <c r="CA20" s="125"/>
      <c r="CB20" s="302"/>
      <c r="CC20" s="319"/>
      <c r="CE20" s="125"/>
      <c r="CF20" s="302"/>
      <c r="CG20" s="319"/>
      <c r="CI20" s="125"/>
      <c r="CJ20" s="302"/>
      <c r="CK20" s="319"/>
      <c r="CM20" s="125"/>
      <c r="CN20" s="302"/>
      <c r="CO20" s="319"/>
    </row>
    <row r="21" spans="1:97" s="37" customFormat="1" ht="13.5" customHeight="1" thickBot="1">
      <c r="A21" s="125"/>
      <c r="B21" s="42"/>
      <c r="C21" s="42"/>
      <c r="D21" s="125">
        <v>7</v>
      </c>
      <c r="E21" s="231">
        <v>10</v>
      </c>
      <c r="H21" s="232">
        <v>9</v>
      </c>
      <c r="I21" s="42">
        <v>6</v>
      </c>
      <c r="J21" s="42"/>
      <c r="K21" s="42"/>
      <c r="L21" s="126">
        <v>0</v>
      </c>
      <c r="M21" s="231">
        <v>11</v>
      </c>
      <c r="P21" s="232">
        <v>8</v>
      </c>
      <c r="Q21" s="42">
        <v>6</v>
      </c>
      <c r="R21" s="42"/>
      <c r="S21" s="113"/>
      <c r="T21" s="125">
        <v>7</v>
      </c>
      <c r="U21" s="231">
        <v>8</v>
      </c>
      <c r="X21" s="126">
        <v>7</v>
      </c>
      <c r="Y21" s="231">
        <v>8</v>
      </c>
      <c r="AA21" s="134"/>
      <c r="AC21" s="125"/>
      <c r="AD21" s="42"/>
      <c r="AE21" s="42"/>
      <c r="AF21" s="125">
        <v>7</v>
      </c>
      <c r="AG21" s="231">
        <v>10</v>
      </c>
      <c r="AJ21" s="126">
        <v>7</v>
      </c>
      <c r="AK21" s="231">
        <v>8</v>
      </c>
      <c r="AL21" s="42"/>
      <c r="AM21" s="113"/>
      <c r="AN21" s="232">
        <v>10</v>
      </c>
      <c r="AO21" s="42">
        <v>9</v>
      </c>
      <c r="AR21" s="232">
        <v>11</v>
      </c>
      <c r="AS21" s="42">
        <v>0</v>
      </c>
      <c r="AT21" s="113"/>
      <c r="AU21" s="113"/>
      <c r="AV21" s="125">
        <v>7</v>
      </c>
      <c r="AW21" s="231">
        <v>10</v>
      </c>
      <c r="AZ21" s="232">
        <v>11</v>
      </c>
      <c r="BA21" s="42">
        <v>3</v>
      </c>
      <c r="BC21" s="134"/>
      <c r="BH21" s="42"/>
      <c r="BI21" s="42"/>
      <c r="BJ21" s="42"/>
      <c r="BK21" s="125"/>
      <c r="BL21" s="42"/>
      <c r="BM21" s="125"/>
      <c r="BO21" s="125"/>
      <c r="BP21" s="42"/>
      <c r="BQ21" s="125"/>
      <c r="BS21" s="125"/>
      <c r="BT21" s="42"/>
      <c r="BU21" s="125"/>
      <c r="BW21" s="125"/>
      <c r="BX21" s="42"/>
      <c r="BY21" s="125"/>
      <c r="CA21" s="125"/>
      <c r="CB21" s="42"/>
      <c r="CC21" s="125"/>
      <c r="CE21" s="125"/>
      <c r="CF21" s="42"/>
      <c r="CG21" s="125"/>
      <c r="CI21" s="125"/>
      <c r="CJ21" s="42"/>
      <c r="CK21" s="125"/>
      <c r="CM21" s="125"/>
      <c r="CN21" s="42"/>
      <c r="CO21" s="125"/>
      <c r="CR21" s="42"/>
      <c r="CS21" s="42"/>
    </row>
    <row r="22" spans="1:97" s="37" customFormat="1" ht="13.5" customHeight="1" thickTop="1">
      <c r="A22" s="125"/>
      <c r="B22" s="112"/>
      <c r="C22" s="112"/>
      <c r="D22" s="320" t="s">
        <v>121</v>
      </c>
      <c r="E22" s="319"/>
      <c r="F22" s="42"/>
      <c r="G22" s="125"/>
      <c r="H22" s="302" t="s">
        <v>122</v>
      </c>
      <c r="I22" s="303"/>
      <c r="J22" s="112"/>
      <c r="K22" s="125"/>
      <c r="L22" s="320" t="s">
        <v>139</v>
      </c>
      <c r="M22" s="319"/>
      <c r="N22" s="112"/>
      <c r="O22" s="125"/>
      <c r="P22" s="302" t="s">
        <v>123</v>
      </c>
      <c r="Q22" s="303"/>
      <c r="R22" s="112"/>
      <c r="S22" s="125"/>
      <c r="T22" s="320" t="s">
        <v>140</v>
      </c>
      <c r="U22" s="319"/>
      <c r="W22" s="125"/>
      <c r="X22" s="320" t="s">
        <v>141</v>
      </c>
      <c r="Y22" s="319"/>
      <c r="Z22" s="42"/>
      <c r="AA22" s="125"/>
      <c r="AC22" s="125"/>
      <c r="AD22" s="112"/>
      <c r="AE22" s="130"/>
      <c r="AF22" s="320" t="s">
        <v>142</v>
      </c>
      <c r="AG22" s="319"/>
      <c r="AH22" s="42"/>
      <c r="AI22" s="125"/>
      <c r="AJ22" s="320" t="s">
        <v>143</v>
      </c>
      <c r="AK22" s="319"/>
      <c r="AL22" s="112"/>
      <c r="AM22" s="125"/>
      <c r="AN22" s="302" t="s">
        <v>249</v>
      </c>
      <c r="AO22" s="303"/>
      <c r="AQ22" s="125"/>
      <c r="AR22" s="302" t="s">
        <v>250</v>
      </c>
      <c r="AS22" s="303"/>
      <c r="AT22" s="42"/>
      <c r="AU22" s="125"/>
      <c r="AV22" s="320" t="s">
        <v>251</v>
      </c>
      <c r="AW22" s="319"/>
      <c r="AY22" s="125"/>
      <c r="AZ22" s="302" t="s">
        <v>252</v>
      </c>
      <c r="BA22" s="303"/>
      <c r="BB22" s="42"/>
      <c r="BC22" s="125"/>
      <c r="BH22" s="64"/>
      <c r="BI22" s="64"/>
      <c r="BJ22" s="64"/>
      <c r="BK22" s="125"/>
      <c r="BL22" s="112"/>
      <c r="BM22" s="130"/>
      <c r="BO22" s="125"/>
      <c r="BP22" s="112"/>
      <c r="BQ22" s="130"/>
      <c r="BS22" s="125"/>
      <c r="BT22" s="112"/>
      <c r="BU22" s="130"/>
      <c r="BW22" s="125"/>
      <c r="BX22" s="112"/>
      <c r="BY22" s="130"/>
      <c r="CA22" s="125"/>
      <c r="CB22" s="112"/>
      <c r="CC22" s="130"/>
      <c r="CE22" s="125"/>
      <c r="CF22" s="112"/>
      <c r="CG22" s="130"/>
      <c r="CI22" s="125"/>
      <c r="CJ22" s="112"/>
      <c r="CK22" s="130"/>
      <c r="CM22" s="125"/>
      <c r="CN22" s="112"/>
      <c r="CO22" s="130"/>
      <c r="CR22" s="64"/>
      <c r="CS22" s="64"/>
    </row>
    <row r="23" spans="1:97" s="37" customFormat="1" ht="13.5" customHeight="1">
      <c r="A23" s="128"/>
      <c r="B23" s="112"/>
      <c r="C23" s="230"/>
      <c r="D23" s="304"/>
      <c r="E23" s="305"/>
      <c r="F23" s="42"/>
      <c r="G23" s="128"/>
      <c r="H23" s="304"/>
      <c r="I23" s="305"/>
      <c r="J23" s="112"/>
      <c r="K23" s="128"/>
      <c r="L23" s="304"/>
      <c r="M23" s="305"/>
      <c r="N23" s="112"/>
      <c r="O23" s="128"/>
      <c r="P23" s="304"/>
      <c r="Q23" s="305"/>
      <c r="R23" s="112"/>
      <c r="S23" s="128"/>
      <c r="T23" s="304"/>
      <c r="U23" s="305"/>
      <c r="W23" s="128"/>
      <c r="X23" s="304"/>
      <c r="Y23" s="305"/>
      <c r="Z23" s="42"/>
      <c r="AA23" s="128"/>
      <c r="AC23" s="128"/>
      <c r="AD23" s="112"/>
      <c r="AE23" s="131"/>
      <c r="AF23" s="304"/>
      <c r="AG23" s="305"/>
      <c r="AH23" s="42"/>
      <c r="AI23" s="128"/>
      <c r="AJ23" s="304"/>
      <c r="AK23" s="305"/>
      <c r="AL23" s="112"/>
      <c r="AM23" s="128"/>
      <c r="AN23" s="304"/>
      <c r="AO23" s="305"/>
      <c r="AQ23" s="128"/>
      <c r="AR23" s="304"/>
      <c r="AS23" s="305"/>
      <c r="AT23" s="42"/>
      <c r="AU23" s="128"/>
      <c r="AV23" s="304"/>
      <c r="AW23" s="305"/>
      <c r="AY23" s="128"/>
      <c r="AZ23" s="304"/>
      <c r="BA23" s="305"/>
      <c r="BB23" s="42"/>
      <c r="BC23" s="128"/>
      <c r="BH23" s="64"/>
      <c r="BI23" s="64"/>
      <c r="BJ23" s="64"/>
      <c r="BK23" s="128"/>
      <c r="BL23" s="112"/>
      <c r="BM23" s="131"/>
      <c r="BO23" s="128"/>
      <c r="BP23" s="112"/>
      <c r="BQ23" s="131"/>
      <c r="BS23" s="128"/>
      <c r="BT23" s="112"/>
      <c r="BU23" s="131"/>
      <c r="BW23" s="128"/>
      <c r="BX23" s="112"/>
      <c r="BY23" s="131"/>
      <c r="CA23" s="128"/>
      <c r="CB23" s="112"/>
      <c r="CC23" s="131"/>
      <c r="CE23" s="128"/>
      <c r="CF23" s="112"/>
      <c r="CG23" s="131"/>
      <c r="CI23" s="128"/>
      <c r="CJ23" s="112"/>
      <c r="CK23" s="131"/>
      <c r="CM23" s="128"/>
      <c r="CN23" s="112"/>
      <c r="CO23" s="131"/>
      <c r="CR23" s="64"/>
      <c r="CS23" s="64"/>
    </row>
    <row r="24" spans="1:97" s="62" customFormat="1" ht="13.5" customHeight="1" outlineLevel="1">
      <c r="A24" s="313" t="s">
        <v>77</v>
      </c>
      <c r="B24" s="314"/>
      <c r="C24" s="313" t="s">
        <v>170</v>
      </c>
      <c r="D24" s="314"/>
      <c r="E24" s="313" t="s">
        <v>70</v>
      </c>
      <c r="F24" s="314"/>
      <c r="G24" s="313" t="s">
        <v>71</v>
      </c>
      <c r="H24" s="314"/>
      <c r="I24" s="313" t="s">
        <v>165</v>
      </c>
      <c r="J24" s="314"/>
      <c r="K24" s="313" t="s">
        <v>269</v>
      </c>
      <c r="L24" s="314"/>
      <c r="M24" s="313" t="s">
        <v>67</v>
      </c>
      <c r="N24" s="314"/>
      <c r="O24" s="313" t="s">
        <v>65</v>
      </c>
      <c r="P24" s="314"/>
      <c r="Q24" s="313" t="s">
        <v>268</v>
      </c>
      <c r="R24" s="314"/>
      <c r="S24" s="313" t="s">
        <v>166</v>
      </c>
      <c r="T24" s="314"/>
      <c r="U24" s="313" t="s">
        <v>68</v>
      </c>
      <c r="V24" s="314"/>
      <c r="W24" s="313" t="s">
        <v>73</v>
      </c>
      <c r="X24" s="314"/>
      <c r="Y24" s="313" t="s">
        <v>176</v>
      </c>
      <c r="Z24" s="314"/>
      <c r="AA24" s="313" t="s">
        <v>10</v>
      </c>
      <c r="AB24" s="314"/>
      <c r="AC24" s="301" t="s">
        <v>11</v>
      </c>
      <c r="AD24" s="301"/>
      <c r="AE24" s="301" t="s">
        <v>168</v>
      </c>
      <c r="AF24" s="301"/>
      <c r="AG24" s="301" t="s">
        <v>69</v>
      </c>
      <c r="AH24" s="301"/>
      <c r="AI24" s="301" t="s">
        <v>74</v>
      </c>
      <c r="AJ24" s="301"/>
      <c r="AK24" s="301" t="s">
        <v>167</v>
      </c>
      <c r="AL24" s="301"/>
      <c r="AM24" s="313" t="s">
        <v>271</v>
      </c>
      <c r="AN24" s="314"/>
      <c r="AO24" s="313" t="s">
        <v>66</v>
      </c>
      <c r="AP24" s="314"/>
      <c r="AQ24" s="301" t="s">
        <v>13</v>
      </c>
      <c r="AR24" s="301"/>
      <c r="AS24" s="301" t="s">
        <v>270</v>
      </c>
      <c r="AT24" s="301"/>
      <c r="AU24" s="301" t="s">
        <v>132</v>
      </c>
      <c r="AV24" s="301"/>
      <c r="AW24" s="301" t="s">
        <v>175</v>
      </c>
      <c r="AX24" s="301"/>
      <c r="AY24" s="301" t="s">
        <v>72</v>
      </c>
      <c r="AZ24" s="301"/>
      <c r="BA24" s="301" t="s">
        <v>169</v>
      </c>
      <c r="BB24" s="301"/>
      <c r="BC24" s="301" t="s">
        <v>174</v>
      </c>
      <c r="BD24" s="301"/>
      <c r="BE24" s="222"/>
      <c r="BF24" s="222"/>
      <c r="BG24" s="101"/>
      <c r="BH24" s="101"/>
      <c r="BI24" s="101"/>
      <c r="BJ24" s="101"/>
      <c r="BK24" s="316" t="s">
        <v>272</v>
      </c>
      <c r="BL24" s="317"/>
      <c r="BM24" s="316" t="s">
        <v>273</v>
      </c>
      <c r="BN24" s="317"/>
      <c r="BO24" s="316" t="s">
        <v>274</v>
      </c>
      <c r="BP24" s="317"/>
      <c r="BQ24" s="316" t="s">
        <v>275</v>
      </c>
      <c r="BR24" s="317"/>
      <c r="BS24" s="316" t="s">
        <v>277</v>
      </c>
      <c r="BT24" s="317"/>
      <c r="BU24" s="316" t="s">
        <v>278</v>
      </c>
      <c r="BV24" s="317"/>
      <c r="BW24" s="316" t="s">
        <v>276</v>
      </c>
      <c r="BX24" s="317"/>
      <c r="BY24" s="316" t="s">
        <v>279</v>
      </c>
      <c r="BZ24" s="317"/>
      <c r="CA24" s="316" t="s">
        <v>280</v>
      </c>
      <c r="CB24" s="317"/>
      <c r="CC24" s="316" t="s">
        <v>281</v>
      </c>
      <c r="CD24" s="317"/>
      <c r="CE24" s="316" t="s">
        <v>282</v>
      </c>
      <c r="CF24" s="317"/>
      <c r="CG24" s="316" t="s">
        <v>283</v>
      </c>
      <c r="CH24" s="317"/>
      <c r="CI24" s="316" t="s">
        <v>284</v>
      </c>
      <c r="CJ24" s="317"/>
      <c r="CK24" s="316" t="s">
        <v>285</v>
      </c>
      <c r="CL24" s="317"/>
      <c r="CM24" s="316" t="s">
        <v>286</v>
      </c>
      <c r="CN24" s="317"/>
      <c r="CO24" s="316" t="s">
        <v>287</v>
      </c>
      <c r="CP24" s="317"/>
      <c r="CQ24" s="101"/>
      <c r="CR24" s="101"/>
      <c r="CS24" s="101"/>
    </row>
    <row r="25" spans="1:97" s="162" customFormat="1" ht="210" customHeight="1" outlineLevel="2">
      <c r="A25" s="321" t="str">
        <f>IF(A26=0,"☆",VLOOKUP(A26,'参加チーム名'!$C$4:$F$78,4))</f>
        <v>Pchans</v>
      </c>
      <c r="B25" s="321"/>
      <c r="C25" s="312" t="str">
        <f>IF(C26=0,"☆",VLOOKUP(C26,'参加チーム名'!$C$4:$F$78,4))</f>
        <v>新鶴ファイターズ</v>
      </c>
      <c r="D25" s="312"/>
      <c r="E25" s="312" t="str">
        <f>IF(E26=0,"☆",VLOOKUP(E26,'参加チーム名'!$C$4:$F$78,4))</f>
        <v>須賀川ゴジラキッズＤＢＣ</v>
      </c>
      <c r="F25" s="312"/>
      <c r="G25" s="311" t="str">
        <f>IF(G26=0,"☆",VLOOKUP(G26,'参加チーム名'!$C$4:$F$78,4))</f>
        <v>ＷＡＮＯドリームズ</v>
      </c>
      <c r="H25" s="311"/>
      <c r="I25" s="312" t="str">
        <f>IF(I26=0,"☆",VLOOKUP(I26,'参加チーム名'!$C$4:$F$78,4))</f>
        <v>ブルースターキング</v>
      </c>
      <c r="J25" s="312"/>
      <c r="K25" s="312" t="str">
        <f>IF(K26=0,"☆",VLOOKUP(K26,'参加チーム名'!$C$4:$F$78,4))</f>
        <v>☆</v>
      </c>
      <c r="L25" s="312"/>
      <c r="M25" s="312" t="str">
        <f>IF(M26=0,"☆",VLOOKUP(M26,'参加チーム名'!$C$4:$F$78,4))</f>
        <v>アルバルクキッズ</v>
      </c>
      <c r="N25" s="312"/>
      <c r="O25" s="311" t="str">
        <f>IF(O26=0,"☆",VLOOKUP(O26,'参加チーム名'!$C$4:$F$78,4))</f>
        <v>千葉ドラーズ</v>
      </c>
      <c r="P25" s="311"/>
      <c r="Q25" s="312" t="str">
        <f>IF(Q26=0,"☆",VLOOKUP(Q26,'参加チーム名'!$C$4:$F$78,4))</f>
        <v>Aoiトップガン</v>
      </c>
      <c r="R25" s="312"/>
      <c r="S25" s="312" t="str">
        <f>IF(S26=0,"☆",VLOOKUP(S26,'参加チーム名'!$C$4:$F$78,4))</f>
        <v>白二ビクトリー</v>
      </c>
      <c r="T25" s="312"/>
      <c r="U25" s="312" t="str">
        <f>IF(U26=0,"☆",VLOOKUP(U26,'参加チーム名'!$C$4:$F$78,4))</f>
        <v>岩槻・Ｆ・ビクトリー</v>
      </c>
      <c r="V25" s="312"/>
      <c r="W25" s="312" t="str">
        <f>IF(W26=0,"☆",VLOOKUP(W26,'参加チーム名'!$C$4:$F$78,4))</f>
        <v>永盛ミュートスキッズ</v>
      </c>
      <c r="X25" s="312"/>
      <c r="Y25" s="312" t="str">
        <f>IF(Y26=0,"☆",VLOOKUP(Y26,'参加チーム名'!$C$4:$F$78,4))</f>
        <v>城西レッドウイングス</v>
      </c>
      <c r="Z25" s="312"/>
      <c r="AA25" s="311" t="str">
        <f>IF(AA26=0,"☆",VLOOKUP(AA26,'参加チーム名'!$C$4:$F$78,4))</f>
        <v>バイオレンス国田</v>
      </c>
      <c r="AB25" s="311"/>
      <c r="AC25" s="311" t="str">
        <f>IF(AC26=0,"☆",VLOOKUP(AC26,'参加チーム名'!$C$4:$F$78,4))</f>
        <v>鳥川ライジングファルコン</v>
      </c>
      <c r="AD25" s="311"/>
      <c r="AE25" s="312" t="str">
        <f>IF(AE26=0,"☆",VLOOKUP(AE26,'参加チーム名'!$C$4:$F$78,4))</f>
        <v>須賀川ブルーインパルス</v>
      </c>
      <c r="AF25" s="312"/>
      <c r="AG25" s="312" t="str">
        <f>IF(AG26=0,"☆",VLOOKUP(AG26,'参加チーム名'!$C$4:$F$78,4))</f>
        <v>吉田☆ラッキースターズ</v>
      </c>
      <c r="AH25" s="312"/>
      <c r="AI25" s="312" t="str">
        <f>IF(AI26=0,"☆",VLOOKUP(AI26,'参加チーム名'!$C$4:$F$78,4))</f>
        <v>ＮＳＯミラクルファイターズ</v>
      </c>
      <c r="AJ25" s="312"/>
      <c r="AK25" s="311" t="str">
        <f>IF(AK26=0,"☆",VLOOKUP(AK26,'参加チーム名'!$C$4:$F$78,4))</f>
        <v>三の丸フレンドリーキッズ</v>
      </c>
      <c r="AL25" s="311"/>
      <c r="AM25" s="312" t="str">
        <f>IF(AM26=0,"☆",VLOOKUP(AM26,'参加チーム名'!$C$4:$F$78,4))</f>
        <v>笠間ピュアスターズ</v>
      </c>
      <c r="AN25" s="312"/>
      <c r="AO25" s="312" t="str">
        <f>IF(AO26=0,"☆",VLOOKUP(AO26,'参加チーム名'!$C$4:$F$78,4))</f>
        <v>栗生ファイターズ</v>
      </c>
      <c r="AP25" s="312"/>
      <c r="AQ25" s="311" t="str">
        <f>IF(AQ26=0,"☆",VLOOKUP(AQ26,'参加チーム名'!$C$4:$F$78,4))</f>
        <v>岩沼西ファイターズ</v>
      </c>
      <c r="AR25" s="311"/>
      <c r="AS25" s="312" t="str">
        <f>IF(AS26=0,"☆",VLOOKUP(AS26,'参加チーム名'!$C$4:$F$78,4))</f>
        <v>いいのフェニックス</v>
      </c>
      <c r="AT25" s="312"/>
      <c r="AU25" s="312" t="str">
        <f>IF(AU26=0,"☆",VLOOKUP(AU26,'参加チーム名'!$C$4:$F$78,4))</f>
        <v>キッズソルジャー</v>
      </c>
      <c r="AV25" s="312"/>
      <c r="AW25" s="312" t="str">
        <f>IF(AW26=0,"☆",VLOOKUP(AW26,'参加チーム名'!$C$4:$F$78,4))</f>
        <v>新里フェニックス</v>
      </c>
      <c r="AX25" s="312"/>
      <c r="AY25" s="312" t="str">
        <f>IF(AY26=0,"☆",VLOOKUP(AY26,'参加チーム名'!$C$4:$F$78,4))</f>
        <v>ツーリーフ</v>
      </c>
      <c r="AZ25" s="312"/>
      <c r="BA25" s="312" t="str">
        <f>IF(BA26=0,"☆",VLOOKUP(BA26,'参加チーム名'!$C$4:$F$78,4))</f>
        <v>本宮ドッジボールスポーツ少年団</v>
      </c>
      <c r="BB25" s="312"/>
      <c r="BC25" s="311" t="str">
        <f>IF(BC26=0,"☆",VLOOKUP(BC26,'参加チーム名'!$C$4:$F$78,4))</f>
        <v>原小ファイターズ</v>
      </c>
      <c r="BD25" s="311"/>
      <c r="BE25" s="161"/>
      <c r="BF25" s="161"/>
      <c r="BG25" s="161"/>
      <c r="BH25" s="161"/>
      <c r="BI25" s="161"/>
      <c r="BJ25" s="161"/>
      <c r="BK25" s="312" t="str">
        <f>IF(BK26=0,"☆",VLOOKUP(BK26,'参加チーム名'!$C$4:$F$78,4))</f>
        <v>新鶴ファイターズ</v>
      </c>
      <c r="BL25" s="312"/>
      <c r="BM25" s="312" t="str">
        <f>IF(BM26=0,"☆",VLOOKUP(BM26,'参加チーム名'!$C$4:$F$78,4))</f>
        <v>ブルースターキング</v>
      </c>
      <c r="BN25" s="312"/>
      <c r="BO25" s="312" t="str">
        <f>IF(BO26=0,"☆",VLOOKUP(BO26,'参加チーム名'!$C$4:$F$78,4))</f>
        <v>アルバルクキッズ</v>
      </c>
      <c r="BP25" s="312"/>
      <c r="BQ25" s="312" t="str">
        <f>IF(BQ26=0,"☆",VLOOKUP(BQ26,'参加チーム名'!$C$4:$F$78,4))</f>
        <v>Aoiトップガン</v>
      </c>
      <c r="BR25" s="312"/>
      <c r="BS25" s="312" t="str">
        <f>IF(BS26=0,"☆",VLOOKUP(BS26,'参加チーム名'!$C$4:$F$78,4))</f>
        <v>白二ビクトリー</v>
      </c>
      <c r="BT25" s="312"/>
      <c r="BU25" s="312" t="str">
        <f>IF(BU26=0,"☆",VLOOKUP(BU26,'参加チーム名'!$C$4:$F$78,4))</f>
        <v>永盛ミュートスキッズ</v>
      </c>
      <c r="BV25" s="312"/>
      <c r="BW25" s="312" t="str">
        <f>IF(BW26=0,"☆",VLOOKUP(BW26,'参加チーム名'!$C$4:$F$78,4))</f>
        <v>須賀川ゴジラキッズＤＢＣ</v>
      </c>
      <c r="BX25" s="312"/>
      <c r="BY25" s="312" t="str">
        <f>IF(BY26=0,"☆",VLOOKUP(BY26,'参加チーム名'!$C$4:$F$78,4))</f>
        <v>城西レッドウイングス</v>
      </c>
      <c r="BZ25" s="312"/>
      <c r="CA25" s="312" t="str">
        <f>IF(CA26=0,"☆",VLOOKUP(CA26,'参加チーム名'!$C$4:$F$78,4))</f>
        <v>須賀川ブルーインパルス</v>
      </c>
      <c r="CB25" s="312"/>
      <c r="CC25" s="312" t="str">
        <f>IF(CC26=0,"☆",VLOOKUP(CC26,'参加チーム名'!$C$4:$F$78,4))</f>
        <v>ＮＳＯミラクルファイターズ</v>
      </c>
      <c r="CD25" s="312"/>
      <c r="CE25" s="312" t="str">
        <f>IF(CE26=0,"☆",VLOOKUP(CE26,'参加チーム名'!$C$4:$F$78,4))</f>
        <v>栗生ファイターズ</v>
      </c>
      <c r="CF25" s="312"/>
      <c r="CG25" s="312" t="str">
        <f>IF(CG26=0,"☆",VLOOKUP(CG26,'参加チーム名'!$C$4:$F$78,4))</f>
        <v>いいのフェニックス</v>
      </c>
      <c r="CH25" s="312"/>
      <c r="CI25" s="312" t="str">
        <f>IF(CI26=0,"☆",VLOOKUP(CI26,'参加チーム名'!$C$4:$F$78,4))</f>
        <v>キッズソルジャー</v>
      </c>
      <c r="CJ25" s="312"/>
      <c r="CK25" s="312" t="str">
        <f>IF(CK26=0,"☆",VLOOKUP(CK26,'参加チーム名'!$C$4:$F$78,4))</f>
        <v>本宮ドッジボールスポーツ少年団</v>
      </c>
      <c r="CL25" s="312"/>
      <c r="CM25" s="312" t="str">
        <f>IF(CM26=0,"☆",VLOOKUP(CM26,'参加チーム名'!$C$4:$F$78,4))</f>
        <v>吉田☆ラッキースターズ</v>
      </c>
      <c r="CN25" s="312"/>
      <c r="CO25" s="312" t="str">
        <f>IF(CO26=0,"☆",VLOOKUP(CO26,'参加チーム名'!$C$4:$F$78,4))</f>
        <v>ツーリーフ</v>
      </c>
      <c r="CP25" s="312"/>
      <c r="CQ25" s="161"/>
      <c r="CR25" s="161"/>
      <c r="CS25" s="161"/>
    </row>
    <row r="26" spans="1:97" s="30" customFormat="1" ht="15" customHeight="1" outlineLevel="2">
      <c r="A26" s="322">
        <f>'リーグ表'!AI4</f>
        <v>7</v>
      </c>
      <c r="B26" s="322"/>
      <c r="C26" s="309">
        <f>'リーグ表'!AI48</f>
        <v>16</v>
      </c>
      <c r="D26" s="309"/>
      <c r="E26" s="309">
        <f>'リーグ表'!AI61</f>
        <v>24</v>
      </c>
      <c r="F26" s="309"/>
      <c r="G26" s="309">
        <f>'リーグ表'!AI25</f>
        <v>11</v>
      </c>
      <c r="H26" s="309"/>
      <c r="I26" s="309">
        <f>'リーグ表'!AI12</f>
        <v>1</v>
      </c>
      <c r="J26" s="309"/>
      <c r="K26" s="309">
        <f>'リーグ表'!AI33</f>
        <v>0</v>
      </c>
      <c r="L26" s="309"/>
      <c r="M26" s="309">
        <f>'リーグ表'!AI40</f>
        <v>18</v>
      </c>
      <c r="N26" s="309"/>
      <c r="O26" s="309">
        <f>'リーグ表'!AI57</f>
        <v>23</v>
      </c>
      <c r="P26" s="309"/>
      <c r="Q26" s="309">
        <f>'リーグ表'!AI16</f>
        <v>6</v>
      </c>
      <c r="R26" s="309"/>
      <c r="S26" s="309">
        <f>'リーグ表'!AI29</f>
        <v>13</v>
      </c>
      <c r="T26" s="309"/>
      <c r="U26" s="309">
        <f>'リーグ表'!AI8</f>
        <v>2</v>
      </c>
      <c r="V26" s="309"/>
      <c r="W26" s="309">
        <f>'リーグ表'!AI44</f>
        <v>20</v>
      </c>
      <c r="X26" s="309"/>
      <c r="Y26" s="309">
        <f>'リーグ表'!AI65</f>
        <v>28</v>
      </c>
      <c r="Z26" s="309"/>
      <c r="AA26" s="309">
        <f>'リーグ表'!AI21</f>
        <v>14</v>
      </c>
      <c r="AB26" s="309"/>
      <c r="AC26" s="309">
        <f>'リーグ表'!AI38</f>
        <v>19</v>
      </c>
      <c r="AD26" s="309"/>
      <c r="AE26" s="309">
        <f>'リーグ表'!AI14</f>
        <v>5</v>
      </c>
      <c r="AF26" s="309"/>
      <c r="AG26" s="309">
        <f>'リーグ表'!AI27</f>
        <v>8</v>
      </c>
      <c r="AH26" s="309"/>
      <c r="AI26" s="309">
        <f>'リーグ表'!AI59</f>
        <v>22</v>
      </c>
      <c r="AJ26" s="309"/>
      <c r="AK26" s="309">
        <f>'リーグ表'!AI46</f>
        <v>21</v>
      </c>
      <c r="AL26" s="309"/>
      <c r="AM26" s="309">
        <f>'リーグ表'!AI67</f>
        <v>25</v>
      </c>
      <c r="AN26" s="309"/>
      <c r="AO26" s="309">
        <f>'リーグ表'!AI6</f>
        <v>4</v>
      </c>
      <c r="AP26" s="309"/>
      <c r="AQ26" s="309">
        <f>'リーグ表'!AI23</f>
        <v>10</v>
      </c>
      <c r="AR26" s="309"/>
      <c r="AS26" s="309">
        <f>'リーグ表'!AI50</f>
        <v>17</v>
      </c>
      <c r="AT26" s="309"/>
      <c r="AU26" s="309">
        <f>'リーグ表'!AI63</f>
        <v>27</v>
      </c>
      <c r="AV26" s="309"/>
      <c r="AW26" s="309">
        <f>'リーグ表'!AI42</f>
        <v>15</v>
      </c>
      <c r="AX26" s="309"/>
      <c r="AY26" s="309">
        <f>'リーグ表'!AI10</f>
        <v>3</v>
      </c>
      <c r="AZ26" s="309"/>
      <c r="BA26" s="309">
        <f>'リーグ表'!AI31</f>
        <v>12</v>
      </c>
      <c r="BB26" s="309"/>
      <c r="BC26" s="309">
        <f>'リーグ表'!AI55</f>
        <v>26</v>
      </c>
      <c r="BD26" s="309"/>
      <c r="BE26" s="223"/>
      <c r="BF26" s="223"/>
      <c r="BG26" s="161"/>
      <c r="BH26"/>
      <c r="BI26"/>
      <c r="BJ26"/>
      <c r="BK26" s="325">
        <v>16</v>
      </c>
      <c r="BL26" s="326"/>
      <c r="BM26" s="309">
        <v>1</v>
      </c>
      <c r="BN26" s="309"/>
      <c r="BO26" s="309">
        <v>18</v>
      </c>
      <c r="BP26" s="309"/>
      <c r="BQ26" s="309">
        <v>6</v>
      </c>
      <c r="BR26" s="309"/>
      <c r="BS26" s="309">
        <v>13</v>
      </c>
      <c r="BT26" s="309"/>
      <c r="BU26" s="309">
        <v>20</v>
      </c>
      <c r="BV26" s="309"/>
      <c r="BW26" s="309">
        <v>24</v>
      </c>
      <c r="BX26" s="309"/>
      <c r="BY26" s="309">
        <v>28</v>
      </c>
      <c r="BZ26" s="309"/>
      <c r="CA26" s="309">
        <v>5</v>
      </c>
      <c r="CB26" s="309"/>
      <c r="CC26" s="309">
        <v>22</v>
      </c>
      <c r="CD26" s="309"/>
      <c r="CE26" s="309">
        <v>4</v>
      </c>
      <c r="CF26" s="309"/>
      <c r="CG26" s="309">
        <v>17</v>
      </c>
      <c r="CH26" s="309"/>
      <c r="CI26" s="309">
        <v>27</v>
      </c>
      <c r="CJ26" s="309"/>
      <c r="CK26" s="309">
        <v>12</v>
      </c>
      <c r="CL26" s="309"/>
      <c r="CM26" s="309">
        <v>8</v>
      </c>
      <c r="CN26" s="309"/>
      <c r="CO26" s="309">
        <v>3</v>
      </c>
      <c r="CP26" s="309"/>
      <c r="CQ26" s="161"/>
      <c r="CR26" s="64"/>
      <c r="CS26" s="64"/>
    </row>
    <row r="27" spans="1:97" s="214" customFormat="1" ht="162" customHeight="1">
      <c r="A27" s="310" t="s">
        <v>304</v>
      </c>
      <c r="B27" s="310"/>
      <c r="C27" s="310" t="s">
        <v>305</v>
      </c>
      <c r="D27" s="310"/>
      <c r="E27" s="310" t="s">
        <v>306</v>
      </c>
      <c r="F27" s="310"/>
      <c r="G27" s="310" t="s">
        <v>307</v>
      </c>
      <c r="H27" s="310"/>
      <c r="I27" s="310" t="s">
        <v>308</v>
      </c>
      <c r="J27" s="310"/>
      <c r="K27" s="310" t="s">
        <v>309</v>
      </c>
      <c r="L27" s="310"/>
      <c r="M27" s="310" t="s">
        <v>310</v>
      </c>
      <c r="N27" s="310"/>
      <c r="O27" s="310" t="s">
        <v>311</v>
      </c>
      <c r="P27" s="310"/>
      <c r="Q27" s="310" t="s">
        <v>312</v>
      </c>
      <c r="R27" s="310"/>
      <c r="S27" s="310" t="s">
        <v>313</v>
      </c>
      <c r="T27" s="310"/>
      <c r="U27" s="310" t="s">
        <v>314</v>
      </c>
      <c r="V27" s="310"/>
      <c r="W27" s="310" t="s">
        <v>315</v>
      </c>
      <c r="X27" s="310"/>
      <c r="Y27" s="310" t="s">
        <v>316</v>
      </c>
      <c r="Z27" s="310"/>
      <c r="AA27" s="310" t="s">
        <v>317</v>
      </c>
      <c r="AB27" s="310"/>
      <c r="AC27" s="310" t="s">
        <v>318</v>
      </c>
      <c r="AD27" s="310"/>
      <c r="AE27" s="310" t="s">
        <v>319</v>
      </c>
      <c r="AF27" s="310"/>
      <c r="AG27" s="310" t="s">
        <v>320</v>
      </c>
      <c r="AH27" s="310"/>
      <c r="AI27" s="310" t="s">
        <v>321</v>
      </c>
      <c r="AJ27" s="310"/>
      <c r="AK27" s="310" t="s">
        <v>322</v>
      </c>
      <c r="AL27" s="310"/>
      <c r="AM27" s="310" t="s">
        <v>323</v>
      </c>
      <c r="AN27" s="310"/>
      <c r="AO27" s="310" t="s">
        <v>324</v>
      </c>
      <c r="AP27" s="310"/>
      <c r="AQ27" s="310" t="s">
        <v>325</v>
      </c>
      <c r="AR27" s="310"/>
      <c r="AS27" s="310" t="s">
        <v>326</v>
      </c>
      <c r="AT27" s="310"/>
      <c r="AU27" s="310" t="s">
        <v>327</v>
      </c>
      <c r="AV27" s="310"/>
      <c r="AW27" s="310" t="s">
        <v>328</v>
      </c>
      <c r="AX27" s="310"/>
      <c r="AY27" s="310" t="s">
        <v>329</v>
      </c>
      <c r="AZ27" s="310"/>
      <c r="BA27" s="310" t="s">
        <v>330</v>
      </c>
      <c r="BB27" s="310"/>
      <c r="BC27" s="310" t="s">
        <v>331</v>
      </c>
      <c r="BD27" s="310"/>
      <c r="BE27" s="211"/>
      <c r="BF27" s="211"/>
      <c r="BG27" s="211"/>
      <c r="BH27" s="212"/>
      <c r="BI27" s="212"/>
      <c r="BJ27" s="212"/>
      <c r="BK27" s="310" t="s">
        <v>290</v>
      </c>
      <c r="BL27" s="310"/>
      <c r="BM27" s="310" t="s">
        <v>289</v>
      </c>
      <c r="BN27" s="310"/>
      <c r="BO27" s="310" t="s">
        <v>288</v>
      </c>
      <c r="BP27" s="310"/>
      <c r="BQ27" s="310" t="s">
        <v>291</v>
      </c>
      <c r="BR27" s="310"/>
      <c r="BS27" s="310" t="s">
        <v>292</v>
      </c>
      <c r="BT27" s="310"/>
      <c r="BU27" s="310" t="s">
        <v>293</v>
      </c>
      <c r="BV27" s="310"/>
      <c r="BW27" s="310" t="s">
        <v>294</v>
      </c>
      <c r="BX27" s="310"/>
      <c r="BY27" s="310" t="s">
        <v>295</v>
      </c>
      <c r="BZ27" s="310"/>
      <c r="CA27" s="323" t="s">
        <v>296</v>
      </c>
      <c r="CB27" s="324"/>
      <c r="CC27" s="323" t="s">
        <v>297</v>
      </c>
      <c r="CD27" s="324"/>
      <c r="CE27" s="323" t="s">
        <v>298</v>
      </c>
      <c r="CF27" s="324"/>
      <c r="CG27" s="310" t="s">
        <v>299</v>
      </c>
      <c r="CH27" s="310"/>
      <c r="CI27" s="310" t="s">
        <v>300</v>
      </c>
      <c r="CJ27" s="310"/>
      <c r="CK27" s="310" t="s">
        <v>301</v>
      </c>
      <c r="CL27" s="310"/>
      <c r="CM27" s="310" t="s">
        <v>302</v>
      </c>
      <c r="CN27" s="310"/>
      <c r="CO27" s="310" t="s">
        <v>303</v>
      </c>
      <c r="CP27" s="310"/>
      <c r="CQ27" s="211"/>
      <c r="CR27" s="213"/>
      <c r="CS27" s="213"/>
    </row>
    <row r="28" spans="24:80" ht="15" customHeight="1">
      <c r="X28" s="39"/>
      <c r="Y28" s="39"/>
      <c r="Z28" s="39"/>
      <c r="AA28" s="39"/>
      <c r="AB28" s="39"/>
      <c r="BX28" s="39"/>
      <c r="BY28" s="39"/>
      <c r="BZ28" s="39"/>
      <c r="CA28" s="39"/>
      <c r="CB28" s="39"/>
    </row>
    <row r="29" spans="24:80" ht="15" customHeight="1">
      <c r="X29" s="39"/>
      <c r="Y29" s="39"/>
      <c r="Z29" s="39"/>
      <c r="AA29" s="39"/>
      <c r="AB29" s="39"/>
      <c r="BX29" s="39"/>
      <c r="BY29" s="39"/>
      <c r="BZ29" s="39"/>
      <c r="CA29" s="39"/>
      <c r="CB29" s="39"/>
    </row>
    <row r="33" spans="68:69" ht="15" customHeight="1">
      <c r="BP33" s="316"/>
      <c r="BQ33" s="317"/>
    </row>
  </sheetData>
  <mergeCells count="219">
    <mergeCell ref="AE19:AF20"/>
    <mergeCell ref="X22:Y23"/>
    <mergeCell ref="AE24:AF24"/>
    <mergeCell ref="BT19:BU20"/>
    <mergeCell ref="AN22:AO23"/>
    <mergeCell ref="BL19:BM20"/>
    <mergeCell ref="BP19:BQ20"/>
    <mergeCell ref="AV22:AW23"/>
    <mergeCell ref="AL19:AM20"/>
    <mergeCell ref="AT19:AU20"/>
    <mergeCell ref="AG24:AH24"/>
    <mergeCell ref="AH16:AI19"/>
    <mergeCell ref="K25:L25"/>
    <mergeCell ref="U25:V25"/>
    <mergeCell ref="S25:T25"/>
    <mergeCell ref="L22:M23"/>
    <mergeCell ref="Y19:Z20"/>
    <mergeCell ref="K24:L24"/>
    <mergeCell ref="AF22:AG23"/>
    <mergeCell ref="AC24:AD24"/>
    <mergeCell ref="AI27:AJ27"/>
    <mergeCell ref="AK27:AL27"/>
    <mergeCell ref="AS27:AT27"/>
    <mergeCell ref="AO27:AP27"/>
    <mergeCell ref="AQ27:AR27"/>
    <mergeCell ref="AG27:AH27"/>
    <mergeCell ref="AA27:AB27"/>
    <mergeCell ref="AE27:AF27"/>
    <mergeCell ref="AC27:AD27"/>
    <mergeCell ref="AB10:AC11"/>
    <mergeCell ref="BZ10:CA11"/>
    <mergeCell ref="BR13:BS15"/>
    <mergeCell ref="N13:O14"/>
    <mergeCell ref="AP13:AQ14"/>
    <mergeCell ref="CA24:CB24"/>
    <mergeCell ref="CA25:CB25"/>
    <mergeCell ref="D22:E23"/>
    <mergeCell ref="E24:F24"/>
    <mergeCell ref="M24:N24"/>
    <mergeCell ref="Y24:Z24"/>
    <mergeCell ref="AA24:AB24"/>
    <mergeCell ref="Q24:R24"/>
    <mergeCell ref="M25:N25"/>
    <mergeCell ref="Y25:Z25"/>
    <mergeCell ref="BW25:BX25"/>
    <mergeCell ref="BY26:BZ26"/>
    <mergeCell ref="BN16:BO17"/>
    <mergeCell ref="C19:D20"/>
    <mergeCell ref="BC26:BD26"/>
    <mergeCell ref="AU26:AV26"/>
    <mergeCell ref="AA25:AB25"/>
    <mergeCell ref="AO26:AP26"/>
    <mergeCell ref="AY25:AZ25"/>
    <mergeCell ref="AQ26:AR26"/>
    <mergeCell ref="BK26:BL26"/>
    <mergeCell ref="BO26:BP26"/>
    <mergeCell ref="BU26:BV26"/>
    <mergeCell ref="BW26:BX26"/>
    <mergeCell ref="BM26:BN26"/>
    <mergeCell ref="BS26:BT26"/>
    <mergeCell ref="CH13:CI15"/>
    <mergeCell ref="BV16:BW17"/>
    <mergeCell ref="CC26:CD26"/>
    <mergeCell ref="CE26:CF26"/>
    <mergeCell ref="BU25:BV25"/>
    <mergeCell ref="CG25:CH25"/>
    <mergeCell ref="CC25:CD25"/>
    <mergeCell ref="CE25:CF25"/>
    <mergeCell ref="CE24:CF24"/>
    <mergeCell ref="BW24:BX24"/>
    <mergeCell ref="C27:D27"/>
    <mergeCell ref="S27:T27"/>
    <mergeCell ref="U27:V27"/>
    <mergeCell ref="Y27:Z27"/>
    <mergeCell ref="O27:P27"/>
    <mergeCell ref="K27:L27"/>
    <mergeCell ref="E27:F27"/>
    <mergeCell ref="G27:H27"/>
    <mergeCell ref="Q27:R27"/>
    <mergeCell ref="I27:J27"/>
    <mergeCell ref="CK24:CL24"/>
    <mergeCell ref="CI25:CJ25"/>
    <mergeCell ref="CK25:CL25"/>
    <mergeCell ref="CO27:CP27"/>
    <mergeCell ref="CK26:CL26"/>
    <mergeCell ref="CM26:CN26"/>
    <mergeCell ref="CK27:CL27"/>
    <mergeCell ref="CM27:CN27"/>
    <mergeCell ref="CI27:CJ27"/>
    <mergeCell ref="CO25:CP25"/>
    <mergeCell ref="BM27:BN27"/>
    <mergeCell ref="BO27:BP27"/>
    <mergeCell ref="BU27:BV27"/>
    <mergeCell ref="BW27:BX27"/>
    <mergeCell ref="BQ27:BR27"/>
    <mergeCell ref="CC27:CD27"/>
    <mergeCell ref="CE27:CF27"/>
    <mergeCell ref="CG27:CH27"/>
    <mergeCell ref="CA26:CB26"/>
    <mergeCell ref="CA27:CB27"/>
    <mergeCell ref="CN19:CO20"/>
    <mergeCell ref="CJ19:CK20"/>
    <mergeCell ref="CG26:CH26"/>
    <mergeCell ref="CI26:CJ26"/>
    <mergeCell ref="CG24:CH24"/>
    <mergeCell ref="CI24:CJ24"/>
    <mergeCell ref="CM25:CN25"/>
    <mergeCell ref="CO26:CP26"/>
    <mergeCell ref="CM24:CN24"/>
    <mergeCell ref="CO24:CP24"/>
    <mergeCell ref="M27:N27"/>
    <mergeCell ref="BP33:BQ33"/>
    <mergeCell ref="BK24:BL24"/>
    <mergeCell ref="BO24:BP24"/>
    <mergeCell ref="BQ24:BR24"/>
    <mergeCell ref="BM24:BN24"/>
    <mergeCell ref="BM25:BN25"/>
    <mergeCell ref="BK25:BL25"/>
    <mergeCell ref="BO25:BP25"/>
    <mergeCell ref="BQ25:BR25"/>
    <mergeCell ref="C24:D24"/>
    <mergeCell ref="C25:D25"/>
    <mergeCell ref="U24:V24"/>
    <mergeCell ref="W24:X24"/>
    <mergeCell ref="S24:T24"/>
    <mergeCell ref="I24:J24"/>
    <mergeCell ref="G24:H24"/>
    <mergeCell ref="O24:P24"/>
    <mergeCell ref="O25:P25"/>
    <mergeCell ref="Q26:R26"/>
    <mergeCell ref="O26:P26"/>
    <mergeCell ref="A26:B26"/>
    <mergeCell ref="C26:D26"/>
    <mergeCell ref="E26:F26"/>
    <mergeCell ref="K26:L26"/>
    <mergeCell ref="M26:N26"/>
    <mergeCell ref="A27:B27"/>
    <mergeCell ref="AS25:AT25"/>
    <mergeCell ref="AU25:AV25"/>
    <mergeCell ref="AW25:AX25"/>
    <mergeCell ref="AI25:AJ25"/>
    <mergeCell ref="AK25:AL25"/>
    <mergeCell ref="AO25:AP25"/>
    <mergeCell ref="AC25:AD25"/>
    <mergeCell ref="AE25:AF25"/>
    <mergeCell ref="A25:B25"/>
    <mergeCell ref="F16:G18"/>
    <mergeCell ref="T22:U23"/>
    <mergeCell ref="V16:W17"/>
    <mergeCell ref="H22:I23"/>
    <mergeCell ref="P22:Q23"/>
    <mergeCell ref="J19:K20"/>
    <mergeCell ref="R19:S20"/>
    <mergeCell ref="Y26:Z26"/>
    <mergeCell ref="E25:F25"/>
    <mergeCell ref="G25:H25"/>
    <mergeCell ref="Q25:R25"/>
    <mergeCell ref="I25:J25"/>
    <mergeCell ref="W26:X26"/>
    <mergeCell ref="G26:H26"/>
    <mergeCell ref="S26:T26"/>
    <mergeCell ref="U26:V26"/>
    <mergeCell ref="I26:J26"/>
    <mergeCell ref="AS26:AT26"/>
    <mergeCell ref="AI24:AJ24"/>
    <mergeCell ref="AK24:AL24"/>
    <mergeCell ref="AK26:AL26"/>
    <mergeCell ref="AI26:AJ26"/>
    <mergeCell ref="AM26:AN26"/>
    <mergeCell ref="AM25:AN25"/>
    <mergeCell ref="AQ25:AR25"/>
    <mergeCell ref="AQ24:AR24"/>
    <mergeCell ref="AO24:AP24"/>
    <mergeCell ref="CB19:CC20"/>
    <mergeCell ref="BX19:BY20"/>
    <mergeCell ref="AG25:AH25"/>
    <mergeCell ref="AS24:AT24"/>
    <mergeCell ref="AU24:AV24"/>
    <mergeCell ref="AJ22:AK23"/>
    <mergeCell ref="AR22:AS23"/>
    <mergeCell ref="AM24:AN24"/>
    <mergeCell ref="BS25:BT25"/>
    <mergeCell ref="BY25:BZ25"/>
    <mergeCell ref="AW26:AX26"/>
    <mergeCell ref="BC27:BD27"/>
    <mergeCell ref="CL16:CM17"/>
    <mergeCell ref="BS24:BT24"/>
    <mergeCell ref="BU24:BV24"/>
    <mergeCell ref="BC24:BD24"/>
    <mergeCell ref="CC24:CD24"/>
    <mergeCell ref="BY24:BZ24"/>
    <mergeCell ref="CD16:CE17"/>
    <mergeCell ref="CF19:CG20"/>
    <mergeCell ref="BY27:BZ27"/>
    <mergeCell ref="BS27:BT27"/>
    <mergeCell ref="BQ26:BR26"/>
    <mergeCell ref="A24:B24"/>
    <mergeCell ref="BK27:BL27"/>
    <mergeCell ref="W27:X27"/>
    <mergeCell ref="AA26:AB26"/>
    <mergeCell ref="AE26:AF26"/>
    <mergeCell ref="AG26:AH26"/>
    <mergeCell ref="W25:X25"/>
    <mergeCell ref="AC26:AD26"/>
    <mergeCell ref="AM27:AN27"/>
    <mergeCell ref="BC25:BD25"/>
    <mergeCell ref="BA25:BB25"/>
    <mergeCell ref="AY26:AZ26"/>
    <mergeCell ref="AY27:AZ27"/>
    <mergeCell ref="AU27:AV27"/>
    <mergeCell ref="BA27:BB27"/>
    <mergeCell ref="BA26:BB26"/>
    <mergeCell ref="AW27:AX27"/>
    <mergeCell ref="AY24:AZ24"/>
    <mergeCell ref="AZ22:BA23"/>
    <mergeCell ref="AX16:AY19"/>
    <mergeCell ref="AW24:AX24"/>
    <mergeCell ref="BA24:BB24"/>
    <mergeCell ref="BA19:BB20"/>
  </mergeCells>
  <conditionalFormatting sqref="AT18:AU18 CB18:CC18 CD15:CE15 J18:K18 CH12:CI12 BX18:BY18 R18:S18 BT18:BU18 AL18:AM18 BV15:BW15 BP18:BQ18 N12:O12 BR12:BS12 CL15:CM15 CF18:CG18 CN18:CO18 C18:D18 L21:M21 T21:U21 F15:G15 Y18:Z18 V15:W15 P21:Q21 X21:Y21 H21:I21 D21:E21 AN21:AO21 AV21:AW21 AH15:AI15 BA18:BB18 AX15:AY15 AE18:AF18 AZ21:BA21 AJ21:AK21 AF21:AG21 A26:BF26 BK26:CP26 BL18:BM18 BN15:BO15 AR21:AS21 CJ18:CK18 AP12:AQ12 BZ9:CA9 AB8:AC9">
    <cfRule type="cellIs" priority="1" dxfId="0" operator="equal" stopIfTrue="1">
      <formula>""</formula>
    </cfRule>
  </conditionalFormatting>
  <conditionalFormatting sqref="CF4:CF5 AJ4:AJ7">
    <cfRule type="cellIs" priority="2" dxfId="1" operator="equal" stopIfTrue="1">
      <formula>""</formula>
    </cfRule>
  </conditionalFormatting>
  <dataValidations count="3">
    <dataValidation allowBlank="1" showInputMessage="1" showErrorMessage="1" imeMode="off" sqref="CR26:IV26 BK26:CP26 CI15:CI24 CF16:CH17 CD16 CJ16:CK17 A26:BF26 AT16:AT19 CN21:CN23 CN15:CN19 CM18:CM24 BV16 CO21:CO24 CK18 CC21:CC24 CG18 CK21:CK24 CG21:CG24 CA13:CA24 CC18 BX21:BX23 BU21:BU24 BW18:BW24 BY18 BV19:BV23 BU18 BY21:BY24 BQ18 CH19:CH23 CF18:CF19 CH13 CB18:CB19 BZ19:BZ23 BT18:BT19 BT21:BT23 CF21:CF23 CB13:CB14 BR19:BR23 CD19:CD23 CH15 BZ13:BZ17 BP15:BR17 BP18:BP19 BN19:BN23 BL16:BL19 BL21:BL23 BN16 AL16:AM18 AZ19:AZ22 AO18:AO21 AO24 AM22:AM24 AQ24:BK24 AB24:AL24 J19 N16:T18 P19:P20 AH20:AI23 R19 A19:B20 B22:B23 A21:A24 C16:D18 A16:A18 V19:W23 AK18 Y21 AZ15 Z22:Z23 E19:E21 U19:U21 G19:G24 C21:C24 D21:D22 AX22:AX23 CL16 BA13:BA14 AT22:AT23 I18 AK21 AW19:AW21 BM16:BM18 AW13:AY15 V16 AF21:AG21 S22:S24 V13:W15 AN16:AN22 AB13:AC18 BA19 CP19:CQ23 Y16:Z18 H21:I21 J22 BB16:BB18 AF22 AU16 AG19:AG20 BA21 U15"/>
    <dataValidation allowBlank="1" showInputMessage="1" showErrorMessage="1" imeMode="off" sqref="Y19 U24 L16:L20 W24 Y24 AI13:AI15 H22 AC19:AD20 AC21:AC23 AV19:AV22 AL19 AU18 AB22:AB23 T21:T22 M24:N24 L21:M21 E24 I24 AX20 BB21:BB23 F19:F23 AL21:AL23 AD22:AE23 AJ19:AJ22 X21:X22 CJ15:CM15 C19 K22:K24 AY20:AY23 L22 J16:K18 N22 O21:O24 P21:Q21 R22 P22 Q24 CL19:CL23 BQ21:BQ24 CB16:CC17 BP21:BP23 BP33 BM21:BM24 CJ21:CJ23 BQ12:BQ13 AX16 BT16:BU17 BO18:BO24 BX18:BX19 CB21:CB23 CB15:CE15 BS15:BS24 CJ18:CJ19 CE18:CE24 AQ21:AQ23 AP15:AP23 AS21 AQ15:AQ18 CR27:CS27 CA9 CF6:CN6 CC7:CC14 AJ7:AJ8 AS7:BB8 CR7:IV24 AW9:BB12 AS9:AS18 AT9:AV15 CP6 AB10 CB9:CB11 P7:R10 R11:R15 S7:T15 Q11:Q12 AP7:AP13 P11:P13 BL7:BO15 CP7:CQ17 CK7:CM14 CN7:CN12 BX7:BY17 BT7:BW15 BR9:BR13 BS9:BS12 BR7:BS8 BQ7:BQ10 G7:L15 BZ9:BZ10 AI9:AJ12 AG9:AG15 AI8 AH9:AH16 AF7:AF18 O7:O12 AA7:AA24 M7:M18 AO8 AE10:AE19 X7:Z15"/>
    <dataValidation allowBlank="1" showInputMessage="1" showErrorMessage="1" imeMode="off" sqref="U7:W12 BC9:BJ23 F7:F16 AD10:AD18 A7:E15 AK9:AO15 BP7:BP14 BK7:BK23 AK8:AM8 CF7:CG15 CH7:CJ12 CD8:CE14 CO6:CO18 AR8:AR22 AL7 AN7:AN8 AQ8:AQ12 N7:N13 AD7:AE9 AB8:AC9"/>
  </dataValidations>
  <printOptions horizontalCentered="1" verticalCentered="1"/>
  <pageMargins left="0.12" right="0.19" top="0.19" bottom="0.13" header="0.11811023622047245" footer="0.2362204724409449"/>
  <pageSetup blackAndWhite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板橋圭寿</dc:creator>
  <cp:keywords/>
  <dc:description/>
  <cp:lastModifiedBy>菅原昭弘</cp:lastModifiedBy>
  <cp:lastPrinted>2010-06-20T05:43:41Z</cp:lastPrinted>
  <dcterms:created xsi:type="dcterms:W3CDTF">2001-05-01T14:15:17Z</dcterms:created>
  <dcterms:modified xsi:type="dcterms:W3CDTF">2010-07-30T12:15:15Z</dcterms:modified>
  <cp:category/>
  <cp:version/>
  <cp:contentType/>
  <cp:contentStatus/>
</cp:coreProperties>
</file>